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sis\OneDrive\Área de Trabalho\"/>
    </mc:Choice>
  </mc:AlternateContent>
  <bookViews>
    <workbookView xWindow="0" yWindow="0" windowWidth="19200" windowHeight="11595" tabRatio="603" activeTab="3"/>
  </bookViews>
  <sheets>
    <sheet name="MM Prest Serv 2022" sheetId="6" r:id="rId1"/>
    <sheet name="NV Prest Serv 2022" sheetId="5" r:id="rId2"/>
    <sheet name="ME Prest Serv 2022" sheetId="4" r:id="rId3"/>
    <sheet name="FA Prest Serv 2022" sheetId="1" r:id="rId4"/>
    <sheet name="Plan2" sheetId="2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4" i="5" l="1"/>
  <c r="S50" i="4"/>
  <c r="K50" i="4" l="1"/>
  <c r="K54" i="6"/>
  <c r="K54" i="5"/>
  <c r="K50" i="1"/>
  <c r="K14" i="1" l="1"/>
  <c r="K14" i="5"/>
  <c r="S74" i="4"/>
  <c r="K14" i="4"/>
  <c r="K14" i="6"/>
  <c r="S50" i="5" l="1"/>
  <c r="K34" i="1"/>
  <c r="K34" i="4"/>
  <c r="K34" i="5"/>
  <c r="K38" i="6"/>
  <c r="S86" i="1"/>
  <c r="S82" i="1"/>
  <c r="K18" i="4"/>
  <c r="K18" i="6"/>
  <c r="K18" i="5"/>
  <c r="K18" i="1"/>
  <c r="S78" i="5" l="1"/>
  <c r="S74" i="5" l="1"/>
  <c r="J14" i="4"/>
  <c r="J14" i="5"/>
  <c r="J14" i="6"/>
  <c r="J18" i="6" l="1"/>
  <c r="J18" i="5"/>
  <c r="J18" i="1"/>
  <c r="J18" i="4"/>
  <c r="J34" i="4" l="1"/>
  <c r="J34" i="1"/>
  <c r="J34" i="5"/>
  <c r="J38" i="6"/>
  <c r="S82" i="6"/>
  <c r="S78" i="6"/>
  <c r="S74" i="6" l="1"/>
  <c r="I54" i="6"/>
  <c r="S54" i="6" s="1"/>
  <c r="S46" i="5"/>
  <c r="S54" i="4"/>
  <c r="S70" i="4" l="1"/>
  <c r="S50" i="1" l="1"/>
  <c r="I14" i="1" l="1"/>
  <c r="I14" i="4"/>
  <c r="I14" i="6"/>
  <c r="I14" i="5"/>
  <c r="S22" i="6" l="1"/>
  <c r="I18" i="1" l="1"/>
  <c r="I18" i="5"/>
  <c r="I18" i="4"/>
  <c r="I18" i="6"/>
  <c r="S70" i="5" l="1"/>
  <c r="I34" i="5"/>
  <c r="S54" i="1"/>
  <c r="I34" i="1"/>
  <c r="S58" i="6"/>
  <c r="I38" i="6" l="1"/>
  <c r="S70" i="6" l="1"/>
  <c r="S66" i="5" l="1"/>
  <c r="S62" i="5"/>
  <c r="S78" i="1" l="1"/>
  <c r="S74" i="1"/>
  <c r="S70" i="1"/>
  <c r="S66" i="1"/>
  <c r="S38" i="1"/>
  <c r="S34" i="1"/>
  <c r="S30" i="1"/>
  <c r="S14" i="1"/>
  <c r="S66" i="4"/>
  <c r="S46" i="4"/>
  <c r="S42" i="4"/>
  <c r="S38" i="4"/>
  <c r="S34" i="4"/>
  <c r="S30" i="4"/>
  <c r="S66" i="6"/>
  <c r="H38" i="6" l="1"/>
  <c r="H70" i="1" l="1"/>
  <c r="H34" i="1"/>
  <c r="H34" i="5"/>
  <c r="H18" i="4" l="1"/>
  <c r="H14" i="4"/>
  <c r="S14" i="4" s="1"/>
  <c r="H18" i="1"/>
  <c r="H14" i="1"/>
  <c r="H18" i="5"/>
  <c r="H14" i="5"/>
  <c r="S14" i="5" s="1"/>
  <c r="H18" i="6"/>
  <c r="H14" i="6"/>
  <c r="S14" i="6" s="1"/>
  <c r="S42" i="1" l="1"/>
  <c r="S62" i="4"/>
  <c r="S42" i="5"/>
  <c r="S38" i="5"/>
  <c r="S34" i="5"/>
  <c r="S30" i="5"/>
  <c r="S46" i="6"/>
  <c r="S42" i="6"/>
  <c r="S38" i="6"/>
  <c r="S34" i="6"/>
  <c r="S62" i="1" l="1"/>
  <c r="S58" i="5" l="1"/>
  <c r="S62" i="6"/>
  <c r="S58" i="4"/>
  <c r="S10" i="4"/>
  <c r="S58" i="1" l="1"/>
  <c r="G18" i="4"/>
  <c r="G18" i="5"/>
  <c r="G18" i="6"/>
  <c r="G18" i="1"/>
  <c r="S46" i="1" l="1"/>
  <c r="S26" i="1"/>
  <c r="S22" i="1"/>
  <c r="S18" i="1"/>
  <c r="S10" i="1"/>
  <c r="S26" i="4"/>
  <c r="S22" i="4"/>
  <c r="S18" i="4"/>
  <c r="S50" i="6"/>
  <c r="S30" i="6"/>
  <c r="S26" i="6"/>
  <c r="S18" i="6"/>
  <c r="S10" i="6"/>
  <c r="S88" i="1" l="1"/>
  <c r="S84" i="6"/>
  <c r="S76" i="4"/>
  <c r="S26" i="5" l="1"/>
  <c r="S22" i="5" l="1"/>
  <c r="S10" i="5"/>
  <c r="S18" i="5" l="1"/>
  <c r="S80" i="5" s="1"/>
</calcChain>
</file>

<file path=xl/sharedStrings.xml><?xml version="1.0" encoding="utf-8"?>
<sst xmlns="http://schemas.openxmlformats.org/spreadsheetml/2006/main" count="1138" uniqueCount="223">
  <si>
    <t>ASSOCIAÇÃO ASSISTENCIAL, EDUCACIONAL E CULTURAL VINDE A MIM-ASSEVIM</t>
  </si>
  <si>
    <t>CNPJ: 08.889.456/0001-66</t>
  </si>
  <si>
    <t>RELAÇÃO DE PRESTADORES DE SERVIÇOS</t>
  </si>
  <si>
    <t>NOME</t>
  </si>
  <si>
    <t xml:space="preserve">CNPJ </t>
  </si>
  <si>
    <t>FONE</t>
  </si>
  <si>
    <t>ATIVIDADE</t>
  </si>
  <si>
    <t>DATA DA NF</t>
  </si>
  <si>
    <t>Nº DA NF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</si>
  <si>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</si>
  <si>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</si>
  <si>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</si>
  <si>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</si>
  <si>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</si>
  <si>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</si>
  <si>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</si>
  <si>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</si>
  <si>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</si>
  <si>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</si>
  <si>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</si>
  <si>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</si>
  <si>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PAGO</t>
  </si>
  <si>
    <t xml:space="preserve">MÊS </t>
  </si>
  <si>
    <t>ANO DE</t>
  </si>
  <si>
    <t>VALOR DA NF</t>
  </si>
  <si>
    <t>Plano de Saúde</t>
  </si>
  <si>
    <t>mês</t>
  </si>
  <si>
    <t>dt</t>
  </si>
  <si>
    <t>nr nf</t>
  </si>
  <si>
    <t>valor</t>
  </si>
  <si>
    <t>Nº</t>
  </si>
  <si>
    <t>Educandário Deus e a Natureza</t>
  </si>
  <si>
    <t>Jovem Aprendiz</t>
  </si>
  <si>
    <t>Porto Seguro Cia de Seguros Gerais.</t>
  </si>
  <si>
    <t>Seguro de Vida</t>
  </si>
  <si>
    <t>61198164/0001-60</t>
  </si>
  <si>
    <t>03689565/0001-16</t>
  </si>
  <si>
    <t>DATA DO RECIBO</t>
  </si>
  <si>
    <t>Nº DO RECIBO</t>
  </si>
  <si>
    <t>VALOR DO RECIBO</t>
  </si>
  <si>
    <t>DATA DA FATURA</t>
  </si>
  <si>
    <t>Nº DA FATURA</t>
  </si>
  <si>
    <t>VALOR DA FATURA</t>
  </si>
  <si>
    <t>Fundação Leonor de Barros Camargo</t>
  </si>
  <si>
    <t>Vale Alimentação</t>
  </si>
  <si>
    <t>69144434/0002-42</t>
  </si>
  <si>
    <t>Vale Transportes</t>
  </si>
  <si>
    <t>Sancetur - St Cecília Turismo Ltda</t>
  </si>
  <si>
    <t>Porto Seguro Cia de Seguros Gerais</t>
  </si>
  <si>
    <t>Creche Professora Marina Maschietto Magnusson - Termo de Colaboração 995/2019-7</t>
  </si>
  <si>
    <t>Creche Professor Nízio Vieira - Termo de Colaboração 1013/2019-7</t>
  </si>
  <si>
    <t>Creche Professora Maria Estella Amstalden - Termo de Colaboração 973/2019-7</t>
  </si>
  <si>
    <t>Creche Professora Francisca do Amaral - Termo de Colaboração 838/2018-10</t>
  </si>
  <si>
    <t>5800165/5800178</t>
  </si>
  <si>
    <t>Verocheque Refeições Ltda</t>
  </si>
  <si>
    <t>5800178/5800198</t>
  </si>
  <si>
    <t>06.344.497/0001-41</t>
  </si>
  <si>
    <t>(16) 4009-9500</t>
  </si>
  <si>
    <t>5800178/5800189</t>
  </si>
  <si>
    <t>5800167/5800178</t>
  </si>
  <si>
    <t>Abner dos Santos Custodio</t>
  </si>
  <si>
    <t>(19) 3935-3697</t>
  </si>
  <si>
    <t>60.499.365/0002-15</t>
  </si>
  <si>
    <t>(19) 3801-8200</t>
  </si>
  <si>
    <t>02/2022</t>
  </si>
  <si>
    <t>26.695-6</t>
  </si>
  <si>
    <t>Eunice Pereira dos Prazeres Henriques Me</t>
  </si>
  <si>
    <t>00.939.278/0001-29</t>
  </si>
  <si>
    <t>(19) 3935-8122</t>
  </si>
  <si>
    <t>Cópias Xerográficas Coloridas</t>
  </si>
  <si>
    <t>398.676.698-78 (CPF)</t>
  </si>
  <si>
    <t>Advocacia - Processo Trabalhista</t>
  </si>
  <si>
    <t>Dedetizadora, Desentup. e Ar Cond. Hidro Quality</t>
  </si>
  <si>
    <t>33.085.096/0001-97</t>
  </si>
  <si>
    <t>(19) 2518-5717</t>
  </si>
  <si>
    <t>Corte de Grama</t>
  </si>
  <si>
    <t>Excel Contabilidade Assessoria Empresarial Ltda Epp</t>
  </si>
  <si>
    <t>61.198.164/0001-60</t>
  </si>
  <si>
    <t>03.689.565/0001-16</t>
  </si>
  <si>
    <t>02.903.234/0001-74</t>
  </si>
  <si>
    <t>(19) 3885-2081</t>
  </si>
  <si>
    <t>Serviços Contábeis</t>
  </si>
  <si>
    <t>02.949.989/0001-00</t>
  </si>
  <si>
    <t>Locação de Impressoras</t>
  </si>
  <si>
    <t>(19) 99612-0330</t>
  </si>
  <si>
    <t>Evandro L. Sombini Prestação de Serviços Ltda Me</t>
  </si>
  <si>
    <t>DATA DO BOLETO</t>
  </si>
  <si>
    <t>Nº DO BOLETO</t>
  </si>
  <si>
    <t>VALOR DO BOLETO</t>
  </si>
  <si>
    <t>Proagir Clube de Benefícios Sociais</t>
  </si>
  <si>
    <t>Benefício Bem Estar Social</t>
  </si>
  <si>
    <t>34.002.229/0001-87</t>
  </si>
  <si>
    <t>(31) 3224-1446</t>
  </si>
  <si>
    <t>Win Adm de Benefícios Ltda</t>
  </si>
  <si>
    <t>Plano Odontológico Sindical</t>
  </si>
  <si>
    <t>19.112.659/0001-68</t>
  </si>
  <si>
    <t>(31) 3297-5353</t>
  </si>
  <si>
    <t>Scour Industria e Comercio Ltda Me</t>
  </si>
  <si>
    <t>68.985.993/0001-31</t>
  </si>
  <si>
    <t>(19) 3232-9994</t>
  </si>
  <si>
    <t>(19) 3894-1858</t>
  </si>
  <si>
    <t>(19) 3801-8466</t>
  </si>
  <si>
    <t>(19) 3875-4288</t>
  </si>
  <si>
    <t>Controle de Pragas</t>
  </si>
  <si>
    <t>-</t>
  </si>
  <si>
    <t>11/2022</t>
  </si>
  <si>
    <t>Sfeir e Gonzalez Sociedade Medica Ltda Epp</t>
  </si>
  <si>
    <t>19.751.193/0001-40</t>
  </si>
  <si>
    <t>(19) 3825-1818</t>
  </si>
  <si>
    <t>Medicina do Trabalho</t>
  </si>
  <si>
    <t>13601/13605</t>
  </si>
  <si>
    <t>5854771/5854805</t>
  </si>
  <si>
    <t>09/02/2022</t>
  </si>
  <si>
    <t>13603/13605</t>
  </si>
  <si>
    <t>5854771/5854806</t>
  </si>
  <si>
    <t>13604/13605</t>
  </si>
  <si>
    <t>5854771/5854773</t>
  </si>
  <si>
    <t>13602/13605</t>
  </si>
  <si>
    <t>5854771/5854783</t>
  </si>
  <si>
    <t>2135/2138</t>
  </si>
  <si>
    <t>2135/2137</t>
  </si>
  <si>
    <t>Troca de Filtros</t>
  </si>
  <si>
    <t>Fikma Comércio e Serviços Eireli</t>
  </si>
  <si>
    <t>12.762.510/0001-85</t>
  </si>
  <si>
    <t>(19) 3029-2205</t>
  </si>
  <si>
    <t>Elpidio Fernandes C J - ME</t>
  </si>
  <si>
    <t>12.284.379/0001-98</t>
  </si>
  <si>
    <t>Marcio Valdemar Moura</t>
  </si>
  <si>
    <t>33.857.826/0001-20</t>
  </si>
  <si>
    <t>(19) 9372-2832</t>
  </si>
  <si>
    <t>(19) 3875-8829</t>
  </si>
  <si>
    <t>Gustavo Rosa Silva 46974868898</t>
  </si>
  <si>
    <t>42.115.200/0001-30</t>
  </si>
  <si>
    <t>(19) 3395-8546</t>
  </si>
  <si>
    <t>2135/2139</t>
  </si>
  <si>
    <t>Triade Filter Comercio de Sistema de Filtragem</t>
  </si>
  <si>
    <t>35.934.596/0001-81</t>
  </si>
  <si>
    <t>(19) 3936-3242</t>
  </si>
  <si>
    <t>39.283.918/0001-20</t>
  </si>
  <si>
    <t>(19) 3329-6605</t>
  </si>
  <si>
    <t>Mizutec - Purificadores de Água Ltda Me</t>
  </si>
  <si>
    <t>12.131.999/0001-97</t>
  </si>
  <si>
    <t>(19) 3875-7087</t>
  </si>
  <si>
    <t>Certificado Lic. Corpo de Bombeiro</t>
  </si>
  <si>
    <t>Drogal Farmaceutica Ltda</t>
  </si>
  <si>
    <t>54.375.647/0001-27</t>
  </si>
  <si>
    <t>(19) 3422-3583</t>
  </si>
  <si>
    <t>Convênio Farmacia</t>
  </si>
  <si>
    <t>2164/2167</t>
  </si>
  <si>
    <t>2164/2165</t>
  </si>
  <si>
    <t>2164/2166</t>
  </si>
  <si>
    <t>(19) 3875-9802</t>
  </si>
  <si>
    <t>5901586/5901599</t>
  </si>
  <si>
    <t>5901586/5901604</t>
  </si>
  <si>
    <t>5901586/5901588</t>
  </si>
  <si>
    <t>5901586/5901587</t>
  </si>
  <si>
    <t>13794/13798</t>
  </si>
  <si>
    <t>13797/13798</t>
  </si>
  <si>
    <t>13795/13798</t>
  </si>
  <si>
    <t>13796/13798</t>
  </si>
  <si>
    <t>20/2022</t>
  </si>
  <si>
    <t>Dedetizadora Desentupidora e Ar Cond. Hidro Quality</t>
  </si>
  <si>
    <t>Dedetização</t>
  </si>
  <si>
    <t>47116/47206</t>
  </si>
  <si>
    <t>Lucas Augusto Piovezani 44814617801</t>
  </si>
  <si>
    <t>IC Pest Control Controle de Pragas e Serviços</t>
  </si>
  <si>
    <t>31.521.468/0001-55</t>
  </si>
  <si>
    <t>(19) 3936-4343</t>
  </si>
  <si>
    <t>Camila de Oliveira da Silva</t>
  </si>
  <si>
    <t>34.644.359/0001-13</t>
  </si>
  <si>
    <t>(19) 3329-6358</t>
  </si>
  <si>
    <t>Colocação de Calhas</t>
  </si>
  <si>
    <t>2186/2188</t>
  </si>
  <si>
    <t>Lucas Augusto Piovezani 448146178-01</t>
  </si>
  <si>
    <t>Rossana de Camargo &amp; Cia Ltda Me</t>
  </si>
  <si>
    <t>08.178.763/0001-39</t>
  </si>
  <si>
    <t>(19) 3875-5945</t>
  </si>
  <si>
    <t>2186/2189</t>
  </si>
  <si>
    <t>2186/2187</t>
  </si>
  <si>
    <t>2186/2190</t>
  </si>
  <si>
    <t>5952464/5952508</t>
  </si>
  <si>
    <t>5952508/5952509</t>
  </si>
  <si>
    <t>5952508/5952511</t>
  </si>
  <si>
    <t>14218/14222</t>
  </si>
  <si>
    <t>14220/14222</t>
  </si>
  <si>
    <t>14221/14222</t>
  </si>
  <si>
    <t>1488,64+14,9</t>
  </si>
  <si>
    <t>14219/14222</t>
  </si>
  <si>
    <t>Antonio Arnaldo Montagner Me</t>
  </si>
  <si>
    <t>03.254.369/0001-19</t>
  </si>
  <si>
    <t>(19) 3875-9013</t>
  </si>
  <si>
    <t>Manutenção Refrigerador</t>
  </si>
  <si>
    <t>29/2022</t>
  </si>
  <si>
    <t>5952449/5952508</t>
  </si>
  <si>
    <t>6004001/6004002</t>
  </si>
  <si>
    <t>6004000/6004002</t>
  </si>
  <si>
    <t>6003998/6004002</t>
  </si>
  <si>
    <t>6003999/6004002</t>
  </si>
  <si>
    <t>Inda Fire Equipamentos de Combate a Incendio Ltda Epp</t>
  </si>
  <si>
    <t>01.405.849/0001-08</t>
  </si>
  <si>
    <t>(19) 3834-1741</t>
  </si>
  <si>
    <t xml:space="preserve">Recarga de Extintores </t>
  </si>
  <si>
    <t>Ic Pest Control Controle de Pragas e Serv Adm Ltda Me</t>
  </si>
  <si>
    <t>Limpeza Caixa D'água</t>
  </si>
  <si>
    <t>2205/2208</t>
  </si>
  <si>
    <t>2205/2207</t>
  </si>
  <si>
    <t>2205/2209</t>
  </si>
  <si>
    <t>2205/2206</t>
  </si>
  <si>
    <t>14385/14393</t>
  </si>
  <si>
    <t>14381/14385</t>
  </si>
  <si>
    <t>Frazatto &amp; Frazatto Ltda Me</t>
  </si>
  <si>
    <t>61.794.582/0001-10</t>
  </si>
  <si>
    <t>(19) 3875-1623</t>
  </si>
  <si>
    <t>Manutenção em liquidificador</t>
  </si>
  <si>
    <t>14382/14385</t>
  </si>
  <si>
    <t>14384/14385</t>
  </si>
  <si>
    <t>38/2022</t>
  </si>
  <si>
    <t>49322/49325</t>
  </si>
  <si>
    <t>69144434/0002-43</t>
  </si>
  <si>
    <t>(19) 3232-9995</t>
  </si>
  <si>
    <t>49318/49325</t>
  </si>
  <si>
    <t>26,695-6</t>
  </si>
  <si>
    <t>49315-49325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</si>
</sst>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dd/mm/yy;@"/>
    <numFmt numFmtId="166" formatCode="_-&quot;R$&quot;* #,##0.0_-;\-&quot;R$&quot;* #,##0.0_-;_-&quot;R$&quot;* &quot;-&quot;??_-;_-@_-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1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0" fillId="0" borderId="0" xfId="0" applyBorder="1"/>
    <xf numFmtId="164" fontId="7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/>
    </xf>
    <xf numFmtId="164" fontId="0" fillId="0" borderId="1" xfId="0" applyNumberFormat="1" applyBorder="1"/>
    <xf numFmtId="164" fontId="7" fillId="0" borderId="1" xfId="1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44" fontId="7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164" fontId="7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4" fontId="7" fillId="0" borderId="1" xfId="0" applyNumberFormat="1" applyFont="1" applyBorder="1"/>
    <xf numFmtId="44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0" fillId="0" borderId="1" xfId="0" applyFont="1" applyBorder="1"/>
    <xf numFmtId="0" fontId="0" fillId="2" borderId="1" xfId="0" applyFont="1" applyFill="1" applyBorder="1"/>
    <xf numFmtId="0" fontId="0" fillId="2" borderId="1" xfId="0" applyFill="1" applyBorder="1"/>
    <xf numFmtId="0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right"/>
    </xf>
    <xf numFmtId="14" fontId="7" fillId="0" borderId="1" xfId="1" applyNumberFormat="1" applyFont="1" applyBorder="1" applyAlignment="1">
      <alignment horizontal="right"/>
    </xf>
    <xf numFmtId="44" fontId="7" fillId="0" borderId="1" xfId="1" applyNumberFormat="1" applyFont="1" applyBorder="1" applyAlignment="1">
      <alignment horizontal="right"/>
    </xf>
    <xf numFmtId="0" fontId="7" fillId="0" borderId="1" xfId="0" applyFont="1" applyFill="1" applyBorder="1"/>
    <xf numFmtId="0" fontId="0" fillId="0" borderId="1" xfId="0" applyFont="1" applyFill="1" applyBorder="1"/>
    <xf numFmtId="0" fontId="7" fillId="0" borderId="1" xfId="0" applyNumberFormat="1" applyFont="1" applyBorder="1"/>
    <xf numFmtId="0" fontId="7" fillId="0" borderId="0" xfId="0" applyNumberFormat="1" applyFont="1"/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/>
    <xf numFmtId="0" fontId="7" fillId="0" borderId="0" xfId="0" applyFont="1" applyBorder="1" applyAlignment="1">
      <alignment horizontal="center"/>
    </xf>
    <xf numFmtId="44" fontId="7" fillId="0" borderId="0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 vertical="center"/>
    </xf>
    <xf numFmtId="44" fontId="0" fillId="0" borderId="1" xfId="0" applyNumberFormat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552451</xdr:colOff>
      <xdr:row>0</xdr:row>
      <xdr:rowOff>0</xdr:rowOff>
    </xdr:from>
    <xdr:to>
      <xdr:col>9</xdr:col>
      <xdr:colOff>608541</xdr:colOff>
      <xdr:row>0</xdr:row>
      <xdr:rowOff>1238250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1" y="0"/>
          <a:ext cx="2057399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552451</xdr:colOff>
      <xdr:row>0</xdr:row>
      <xdr:rowOff>0</xdr:rowOff>
    </xdr:from>
    <xdr:to>
      <xdr:col>9</xdr:col>
      <xdr:colOff>569384</xdr:colOff>
      <xdr:row>0</xdr:row>
      <xdr:rowOff>1238250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1" y="0"/>
          <a:ext cx="2057399" cy="1238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552451</xdr:colOff>
      <xdr:row>0</xdr:row>
      <xdr:rowOff>0</xdr:rowOff>
    </xdr:from>
    <xdr:to>
      <xdr:col>9</xdr:col>
      <xdr:colOff>569384</xdr:colOff>
      <xdr:row>0</xdr:row>
      <xdr:rowOff>1238250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1" y="0"/>
          <a:ext cx="2057399" cy="1238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552451</xdr:colOff>
      <xdr:row>0</xdr:row>
      <xdr:rowOff>0</xdr:rowOff>
    </xdr:from>
    <xdr:to>
      <xdr:col>9</xdr:col>
      <xdr:colOff>400050</xdr:colOff>
      <xdr:row>0</xdr:row>
      <xdr:rowOff>1238250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1" y="0"/>
          <a:ext cx="2057399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zoomScale="90" zoomScaleNormal="90" workbookViewId="0">
      <selection activeCell="A82" sqref="A82"/>
    </sheetView>
  </sheetViews>
  <sheetFormatPr defaultRowHeight="15" x14ac:dyDescent="0.25"/>
  <cols>
    <col min="1" max="1" width="3.28515625" bestFit="1" customWidth="1"/>
    <col min="2" max="2" width="43.42578125" bestFit="1" customWidth="1"/>
    <col min="3" max="3" width="16.7109375" bestFit="1" customWidth="1"/>
    <col min="4" max="4" width="13.28515625" bestFit="1" customWidth="1"/>
    <col min="5" max="5" width="23.42578125" bestFit="1" customWidth="1"/>
    <col min="6" max="6" width="14.5703125" bestFit="1" customWidth="1"/>
    <col min="7" max="8" width="15.28515625" bestFit="1" customWidth="1"/>
    <col min="9" max="9" width="14.7109375" bestFit="1" customWidth="1"/>
    <col min="10" max="11" width="15.28515625" bestFit="1" customWidth="1"/>
    <col min="12" max="12" width="15.140625" bestFit="1" customWidth="1"/>
    <col min="13" max="14" width="15.28515625" bestFit="1" customWidth="1"/>
    <col min="15" max="15" width="15.5703125" bestFit="1" customWidth="1"/>
    <col min="16" max="16" width="15.28515625" bestFit="1" customWidth="1"/>
    <col min="17" max="17" width="14.7109375" bestFit="1" customWidth="1"/>
    <col min="18" max="18" width="15.28515625" bestFit="1" customWidth="1"/>
    <col min="19" max="19" width="15" bestFit="1" customWidth="1"/>
  </cols>
  <sheetData>
    <row r="1" spans="1:19" ht="102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23.25" x14ac:dyDescent="0.3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23.25" x14ac:dyDescent="0.3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8.75" x14ac:dyDescent="0.3">
      <c r="A4" s="70" t="s">
        <v>49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21" x14ac:dyDescent="0.3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x14ac:dyDescent="0.25">
      <c r="A6" s="3"/>
      <c r="B6" s="3"/>
      <c r="C6" s="3"/>
      <c r="D6" s="3"/>
      <c r="E6" s="3"/>
      <c r="F6" s="4" t="s">
        <v>23</v>
      </c>
      <c r="G6" s="66" t="s">
        <v>22</v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3"/>
    </row>
    <row r="7" spans="1:19" ht="19.5" customHeight="1" x14ac:dyDescent="0.25">
      <c r="A7" s="6" t="s">
        <v>30</v>
      </c>
      <c r="B7" s="6" t="s">
        <v>3</v>
      </c>
      <c r="C7" s="6" t="s">
        <v>4</v>
      </c>
      <c r="D7" s="6" t="s">
        <v>5</v>
      </c>
      <c r="E7" s="6" t="s">
        <v>6</v>
      </c>
      <c r="F7" s="9">
        <v>2022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  <c r="Q7" s="6" t="s">
        <v>19</v>
      </c>
      <c r="R7" s="6" t="s">
        <v>20</v>
      </c>
      <c r="S7" s="6" t="s">
        <v>21</v>
      </c>
    </row>
    <row r="8" spans="1:19" x14ac:dyDescent="0.25">
      <c r="A8" s="38"/>
      <c r="B8" s="2"/>
      <c r="C8" s="2"/>
      <c r="D8" s="2"/>
      <c r="E8" s="2"/>
      <c r="F8" s="5" t="s">
        <v>7</v>
      </c>
      <c r="G8" s="26">
        <v>44578</v>
      </c>
      <c r="H8" s="11">
        <v>44599</v>
      </c>
      <c r="I8" s="44">
        <v>44624</v>
      </c>
      <c r="J8" s="44">
        <v>44655</v>
      </c>
      <c r="K8" s="44">
        <v>44679</v>
      </c>
      <c r="L8" s="13"/>
      <c r="M8" s="13"/>
      <c r="N8" s="13"/>
      <c r="O8" s="13"/>
      <c r="P8" s="13"/>
      <c r="Q8" s="13"/>
      <c r="R8" s="13"/>
      <c r="S8" s="21"/>
    </row>
    <row r="9" spans="1:19" x14ac:dyDescent="0.25">
      <c r="A9" s="38">
        <v>1</v>
      </c>
      <c r="B9" s="2" t="s">
        <v>43</v>
      </c>
      <c r="C9" s="2" t="s">
        <v>62</v>
      </c>
      <c r="D9" s="2" t="s">
        <v>63</v>
      </c>
      <c r="E9" s="2" t="s">
        <v>25</v>
      </c>
      <c r="F9" s="5" t="s">
        <v>8</v>
      </c>
      <c r="G9" s="20">
        <v>148593</v>
      </c>
      <c r="H9" s="18">
        <v>149536</v>
      </c>
      <c r="I9" s="13">
        <v>150565</v>
      </c>
      <c r="J9" s="13">
        <v>151546</v>
      </c>
      <c r="K9" s="13">
        <v>152414</v>
      </c>
      <c r="L9" s="13"/>
      <c r="M9" s="13"/>
      <c r="N9" s="13"/>
      <c r="O9" s="13"/>
      <c r="P9" s="13"/>
      <c r="Q9" s="13"/>
      <c r="R9" s="13"/>
      <c r="S9" s="21"/>
    </row>
    <row r="10" spans="1:19" x14ac:dyDescent="0.25">
      <c r="A10" s="38"/>
      <c r="B10" s="2"/>
      <c r="C10" s="2"/>
      <c r="D10" s="2"/>
      <c r="E10" s="2"/>
      <c r="F10" s="5" t="s">
        <v>24</v>
      </c>
      <c r="G10" s="25">
        <v>2049.1799999999998</v>
      </c>
      <c r="H10" s="15">
        <v>2870.05</v>
      </c>
      <c r="I10" s="48">
        <v>3732.91</v>
      </c>
      <c r="J10" s="48">
        <v>3241.11</v>
      </c>
      <c r="K10" s="48">
        <v>3261.11</v>
      </c>
      <c r="L10" s="48"/>
      <c r="M10" s="48"/>
      <c r="N10" s="48"/>
      <c r="O10" s="48"/>
      <c r="P10" s="48"/>
      <c r="Q10" s="48"/>
      <c r="R10" s="48"/>
      <c r="S10" s="22">
        <f>SUM(G10:R10)</f>
        <v>15154.36</v>
      </c>
    </row>
    <row r="11" spans="1:19" x14ac:dyDescent="0.25">
      <c r="A11" s="38"/>
      <c r="B11" s="2"/>
      <c r="C11" s="2"/>
      <c r="D11" s="2"/>
      <c r="E11" s="2"/>
      <c r="F11" s="2"/>
      <c r="G11" s="12"/>
      <c r="H11" s="12"/>
      <c r="I11" s="12"/>
      <c r="J11" s="12"/>
      <c r="K11" s="13"/>
      <c r="L11" s="13"/>
      <c r="M11" s="13"/>
      <c r="N11" s="13"/>
      <c r="O11" s="13"/>
      <c r="P11" s="13"/>
      <c r="Q11" s="13"/>
      <c r="R11" s="13"/>
      <c r="S11" s="21"/>
    </row>
    <row r="12" spans="1:19" x14ac:dyDescent="0.25">
      <c r="A12" s="38"/>
      <c r="B12" s="2"/>
      <c r="C12" s="2"/>
      <c r="D12" s="2"/>
      <c r="E12" s="2"/>
      <c r="F12" s="5" t="s">
        <v>7</v>
      </c>
      <c r="G12" s="5" t="s">
        <v>104</v>
      </c>
      <c r="H12" s="44">
        <v>44601</v>
      </c>
      <c r="I12" s="44">
        <v>44628</v>
      </c>
      <c r="J12" s="44">
        <v>44664</v>
      </c>
      <c r="K12" s="44">
        <v>44687</v>
      </c>
      <c r="L12" s="13"/>
      <c r="M12" s="13"/>
      <c r="N12" s="13"/>
      <c r="O12" s="13"/>
      <c r="P12" s="13"/>
      <c r="Q12" s="13"/>
      <c r="R12" s="13"/>
      <c r="S12" s="21"/>
    </row>
    <row r="13" spans="1:19" x14ac:dyDescent="0.25">
      <c r="A13" s="39">
        <v>2</v>
      </c>
      <c r="B13" s="2" t="s">
        <v>106</v>
      </c>
      <c r="C13" s="2" t="s">
        <v>107</v>
      </c>
      <c r="D13" s="2" t="s">
        <v>108</v>
      </c>
      <c r="E13" s="2" t="s">
        <v>109</v>
      </c>
      <c r="F13" s="5" t="s">
        <v>8</v>
      </c>
      <c r="G13" s="5" t="s">
        <v>104</v>
      </c>
      <c r="H13" s="12" t="s">
        <v>110</v>
      </c>
      <c r="I13" s="13" t="s">
        <v>157</v>
      </c>
      <c r="J13" s="13" t="s">
        <v>183</v>
      </c>
      <c r="K13" s="13" t="s">
        <v>208</v>
      </c>
      <c r="L13" s="13"/>
      <c r="M13" s="13"/>
      <c r="N13" s="13"/>
      <c r="O13" s="13"/>
      <c r="P13" s="13"/>
      <c r="Q13" s="13"/>
      <c r="R13" s="13"/>
      <c r="S13" s="21"/>
    </row>
    <row r="14" spans="1:19" x14ac:dyDescent="0.25">
      <c r="A14" s="38"/>
      <c r="B14" s="2"/>
      <c r="C14" s="2"/>
      <c r="D14" s="2"/>
      <c r="E14" s="2"/>
      <c r="F14" s="5" t="s">
        <v>24</v>
      </c>
      <c r="G14" s="5" t="s">
        <v>104</v>
      </c>
      <c r="H14" s="30">
        <f>22.36+1195.67</f>
        <v>1218.03</v>
      </c>
      <c r="I14" s="30">
        <f>539.5+22.36</f>
        <v>561.86</v>
      </c>
      <c r="J14" s="30">
        <f>3368.52+22.36</f>
        <v>3390.88</v>
      </c>
      <c r="K14" s="30">
        <f>25.55+610.65</f>
        <v>636.19999999999993</v>
      </c>
      <c r="L14" s="30"/>
      <c r="M14" s="30"/>
      <c r="N14" s="30"/>
      <c r="O14" s="30"/>
      <c r="P14" s="30"/>
      <c r="Q14" s="30"/>
      <c r="R14" s="30"/>
      <c r="S14" s="22">
        <f>SUM(G14:R14)</f>
        <v>5806.97</v>
      </c>
    </row>
    <row r="15" spans="1:19" x14ac:dyDescent="0.25">
      <c r="A15" s="38"/>
      <c r="B15" s="2"/>
      <c r="C15" s="2"/>
      <c r="D15" s="2"/>
      <c r="E15" s="2"/>
      <c r="F15" s="2"/>
      <c r="G15" s="12"/>
      <c r="H15" s="12"/>
      <c r="I15" s="12"/>
      <c r="J15" s="12"/>
      <c r="K15" s="13"/>
      <c r="L15" s="13"/>
      <c r="M15" s="13"/>
      <c r="N15" s="13"/>
      <c r="O15" s="13"/>
      <c r="P15" s="13"/>
      <c r="Q15" s="13"/>
      <c r="R15" s="13"/>
      <c r="S15" s="21"/>
    </row>
    <row r="16" spans="1:19" x14ac:dyDescent="0.25">
      <c r="A16" s="38"/>
      <c r="B16" s="2"/>
      <c r="C16" s="2"/>
      <c r="D16" s="2"/>
      <c r="E16" s="2"/>
      <c r="F16" s="5" t="s">
        <v>7</v>
      </c>
      <c r="G16" s="11">
        <v>44582</v>
      </c>
      <c r="H16" s="11">
        <v>44614</v>
      </c>
      <c r="I16" s="11">
        <v>44638</v>
      </c>
      <c r="J16" s="44">
        <v>44671</v>
      </c>
      <c r="K16" s="44">
        <v>44701</v>
      </c>
      <c r="L16" s="13"/>
      <c r="M16" s="13"/>
      <c r="N16" s="13"/>
      <c r="O16" s="13"/>
      <c r="P16" s="51"/>
      <c r="Q16" s="13"/>
      <c r="R16" s="13"/>
      <c r="S16" s="21"/>
    </row>
    <row r="17" spans="1:19" x14ac:dyDescent="0.25">
      <c r="A17" s="39">
        <v>3</v>
      </c>
      <c r="B17" s="2" t="s">
        <v>54</v>
      </c>
      <c r="C17" s="2" t="s">
        <v>56</v>
      </c>
      <c r="D17" s="2" t="s">
        <v>57</v>
      </c>
      <c r="E17" s="2" t="s">
        <v>44</v>
      </c>
      <c r="F17" s="5" t="s">
        <v>8</v>
      </c>
      <c r="G17" s="12" t="s">
        <v>55</v>
      </c>
      <c r="H17" s="29" t="s">
        <v>111</v>
      </c>
      <c r="I17" s="12" t="s">
        <v>152</v>
      </c>
      <c r="J17" s="13" t="s">
        <v>193</v>
      </c>
      <c r="K17" s="13" t="s">
        <v>196</v>
      </c>
      <c r="L17" s="13"/>
      <c r="M17" s="13"/>
      <c r="N17" s="13"/>
      <c r="O17" s="13"/>
      <c r="P17" s="13"/>
      <c r="Q17" s="52"/>
      <c r="R17" s="13"/>
      <c r="S17" s="21"/>
    </row>
    <row r="18" spans="1:19" x14ac:dyDescent="0.25">
      <c r="A18" s="38"/>
      <c r="B18" s="2"/>
      <c r="C18" s="2"/>
      <c r="D18" s="2"/>
      <c r="E18" s="2"/>
      <c r="F18" s="5" t="s">
        <v>24</v>
      </c>
      <c r="G18" s="15">
        <f>290.88+4237.77</f>
        <v>4528.6500000000005</v>
      </c>
      <c r="H18" s="15">
        <f>290.88+5114.55</f>
        <v>5405.43</v>
      </c>
      <c r="I18" s="15">
        <f>290.88+5260.68</f>
        <v>5551.56</v>
      </c>
      <c r="J18" s="48">
        <f>5845.2+367.27</f>
        <v>6212.4699999999993</v>
      </c>
      <c r="K18" s="48">
        <f>377.15+5699.07</f>
        <v>6076.2199999999993</v>
      </c>
      <c r="L18" s="48"/>
      <c r="M18" s="48"/>
      <c r="N18" s="48"/>
      <c r="O18" s="48"/>
      <c r="P18" s="48"/>
      <c r="Q18" s="48"/>
      <c r="R18" s="48"/>
      <c r="S18" s="22">
        <f>SUM(G18:R18)</f>
        <v>27774.33</v>
      </c>
    </row>
    <row r="19" spans="1:19" x14ac:dyDescent="0.25">
      <c r="A19" s="38"/>
      <c r="B19" s="2"/>
      <c r="C19" s="2"/>
      <c r="D19" s="2"/>
      <c r="E19" s="2"/>
      <c r="F19" s="5"/>
      <c r="G19" s="15"/>
      <c r="H19" s="15"/>
      <c r="I19" s="15"/>
      <c r="J19" s="15"/>
      <c r="K19" s="46"/>
      <c r="L19" s="46"/>
      <c r="M19" s="46"/>
      <c r="N19" s="46"/>
      <c r="O19" s="46"/>
      <c r="P19" s="46"/>
      <c r="Q19" s="46"/>
      <c r="R19" s="46"/>
      <c r="S19" s="22"/>
    </row>
    <row r="20" spans="1:19" x14ac:dyDescent="0.25">
      <c r="A20" s="38"/>
      <c r="B20" s="2"/>
      <c r="C20" s="2"/>
      <c r="D20" s="2"/>
      <c r="E20" s="2"/>
      <c r="F20" s="5" t="s">
        <v>7</v>
      </c>
      <c r="G20" s="5" t="s">
        <v>104</v>
      </c>
      <c r="H20" s="5" t="s">
        <v>104</v>
      </c>
      <c r="I20" s="47">
        <v>44644</v>
      </c>
      <c r="J20" s="5" t="s">
        <v>104</v>
      </c>
      <c r="K20" s="5" t="s">
        <v>104</v>
      </c>
      <c r="L20" s="46"/>
      <c r="M20" s="46"/>
      <c r="N20" s="46"/>
      <c r="O20" s="46"/>
      <c r="P20" s="46"/>
      <c r="Q20" s="46"/>
      <c r="R20" s="46"/>
      <c r="S20" s="22"/>
    </row>
    <row r="21" spans="1:19" x14ac:dyDescent="0.25">
      <c r="A21" s="38"/>
      <c r="B21" s="2" t="s">
        <v>54</v>
      </c>
      <c r="C21" s="2" t="s">
        <v>56</v>
      </c>
      <c r="D21" s="2" t="s">
        <v>57</v>
      </c>
      <c r="E21" s="2" t="s">
        <v>44</v>
      </c>
      <c r="F21" s="5" t="s">
        <v>8</v>
      </c>
      <c r="G21" s="5" t="s">
        <v>104</v>
      </c>
      <c r="H21" s="5" t="s">
        <v>104</v>
      </c>
      <c r="I21" s="46">
        <v>5911082</v>
      </c>
      <c r="J21" s="5" t="s">
        <v>104</v>
      </c>
      <c r="K21" s="5" t="s">
        <v>104</v>
      </c>
      <c r="L21" s="46"/>
      <c r="M21" s="46"/>
      <c r="N21" s="46"/>
      <c r="O21" s="46"/>
      <c r="P21" s="46"/>
      <c r="Q21" s="46"/>
      <c r="R21" s="46"/>
      <c r="S21" s="22"/>
    </row>
    <row r="22" spans="1:19" x14ac:dyDescent="0.25">
      <c r="A22" s="38"/>
      <c r="B22" s="2"/>
      <c r="C22" s="2"/>
      <c r="D22" s="2"/>
      <c r="E22" s="2"/>
      <c r="F22" s="5" t="s">
        <v>24</v>
      </c>
      <c r="G22" s="5" t="s">
        <v>104</v>
      </c>
      <c r="H22" s="5" t="s">
        <v>104</v>
      </c>
      <c r="I22" s="48">
        <v>292.26</v>
      </c>
      <c r="J22" s="5" t="s">
        <v>104</v>
      </c>
      <c r="K22" s="5" t="s">
        <v>104</v>
      </c>
      <c r="L22" s="48"/>
      <c r="M22" s="48"/>
      <c r="N22" s="48"/>
      <c r="O22" s="48"/>
      <c r="P22" s="48"/>
      <c r="Q22" s="48"/>
      <c r="R22" s="48"/>
      <c r="S22" s="22">
        <f>SUM(G22:R22)</f>
        <v>292.26</v>
      </c>
    </row>
    <row r="23" spans="1:19" x14ac:dyDescent="0.25">
      <c r="A23" s="38"/>
      <c r="B23" s="2"/>
      <c r="C23" s="2"/>
      <c r="D23" s="2"/>
      <c r="E23" s="2"/>
      <c r="F23" s="5"/>
      <c r="G23" s="17"/>
      <c r="H23" s="17"/>
      <c r="I23" s="15"/>
      <c r="J23" s="14"/>
      <c r="K23" s="13"/>
      <c r="L23" s="13"/>
      <c r="M23" s="13"/>
      <c r="N23" s="13"/>
      <c r="O23" s="13"/>
      <c r="P23" s="13"/>
      <c r="Q23" s="13"/>
      <c r="R23" s="13"/>
      <c r="S23" s="23"/>
    </row>
    <row r="24" spans="1:19" x14ac:dyDescent="0.25">
      <c r="A24" s="38"/>
      <c r="B24" s="2"/>
      <c r="C24" s="2"/>
      <c r="D24" s="2"/>
      <c r="E24" s="2"/>
      <c r="F24" s="5" t="s">
        <v>40</v>
      </c>
      <c r="G24" s="26">
        <v>44572</v>
      </c>
      <c r="H24" s="11">
        <v>44602</v>
      </c>
      <c r="I24" s="11">
        <v>44630</v>
      </c>
      <c r="J24" s="44">
        <v>44659</v>
      </c>
      <c r="K24" s="44">
        <v>44691</v>
      </c>
      <c r="L24" s="13"/>
      <c r="M24" s="13"/>
      <c r="N24" s="13"/>
      <c r="O24" s="13"/>
      <c r="P24" s="13"/>
      <c r="Q24" s="13"/>
      <c r="R24" s="13"/>
      <c r="S24" s="21"/>
    </row>
    <row r="25" spans="1:19" x14ac:dyDescent="0.25">
      <c r="A25" s="39">
        <v>4</v>
      </c>
      <c r="B25" s="2" t="s">
        <v>48</v>
      </c>
      <c r="C25" s="2" t="s">
        <v>35</v>
      </c>
      <c r="D25" s="2" t="s">
        <v>101</v>
      </c>
      <c r="E25" s="2" t="s">
        <v>34</v>
      </c>
      <c r="F25" s="5" t="s">
        <v>41</v>
      </c>
      <c r="G25" s="29" t="s">
        <v>65</v>
      </c>
      <c r="H25" s="12" t="s">
        <v>65</v>
      </c>
      <c r="I25" s="12" t="s">
        <v>65</v>
      </c>
      <c r="J25" s="12" t="s">
        <v>65</v>
      </c>
      <c r="K25" s="13" t="s">
        <v>65</v>
      </c>
      <c r="L25" s="13"/>
      <c r="M25" s="13"/>
      <c r="N25" s="13"/>
      <c r="O25" s="13"/>
      <c r="P25" s="13"/>
      <c r="Q25" s="13"/>
      <c r="R25" s="13"/>
      <c r="S25" s="21"/>
    </row>
    <row r="26" spans="1:19" x14ac:dyDescent="0.25">
      <c r="A26" s="38"/>
      <c r="B26" s="2"/>
      <c r="C26" s="2"/>
      <c r="D26" s="2"/>
      <c r="E26" s="2"/>
      <c r="F26" s="5" t="s">
        <v>42</v>
      </c>
      <c r="G26" s="28">
        <v>507.04</v>
      </c>
      <c r="H26" s="48">
        <v>614.66999999999996</v>
      </c>
      <c r="I26" s="15">
        <v>614.66999999999996</v>
      </c>
      <c r="J26" s="48">
        <v>634.39</v>
      </c>
      <c r="K26" s="48">
        <v>638.75</v>
      </c>
      <c r="L26" s="48"/>
      <c r="M26" s="48"/>
      <c r="N26" s="48"/>
      <c r="O26" s="48"/>
      <c r="P26" s="48"/>
      <c r="Q26" s="48"/>
      <c r="R26" s="48"/>
      <c r="S26" s="22">
        <f>SUM(G26:R26)</f>
        <v>3009.52</v>
      </c>
    </row>
    <row r="27" spans="1:19" x14ac:dyDescent="0.25">
      <c r="A27" s="38"/>
      <c r="B27" s="2"/>
      <c r="C27" s="2"/>
      <c r="D27" s="2"/>
      <c r="E27" s="2"/>
      <c r="F27" s="5"/>
      <c r="G27" s="33"/>
      <c r="H27" s="35"/>
      <c r="I27" s="34"/>
      <c r="J27" s="34"/>
      <c r="K27" s="51"/>
      <c r="L27" s="51"/>
      <c r="M27" s="51"/>
      <c r="N27" s="51"/>
      <c r="O27" s="51"/>
      <c r="P27" s="51"/>
      <c r="Q27" s="51"/>
      <c r="R27" s="51"/>
      <c r="S27" s="22"/>
    </row>
    <row r="28" spans="1:19" x14ac:dyDescent="0.25">
      <c r="A28" s="38"/>
      <c r="B28" s="2"/>
      <c r="C28" s="2"/>
      <c r="D28" s="2"/>
      <c r="E28" s="2"/>
      <c r="F28" s="5" t="s">
        <v>37</v>
      </c>
      <c r="G28" s="19">
        <v>44572</v>
      </c>
      <c r="H28" s="19">
        <v>44596</v>
      </c>
      <c r="I28" s="44">
        <v>44628</v>
      </c>
      <c r="J28" s="44">
        <v>44657</v>
      </c>
      <c r="K28" s="44">
        <v>44686</v>
      </c>
      <c r="L28" s="53"/>
      <c r="M28" s="53"/>
      <c r="N28" s="53"/>
      <c r="O28" s="53"/>
      <c r="P28" s="53"/>
      <c r="Q28" s="53"/>
      <c r="R28" s="53"/>
      <c r="S28" s="22"/>
    </row>
    <row r="29" spans="1:19" x14ac:dyDescent="0.25">
      <c r="A29" s="39">
        <v>5</v>
      </c>
      <c r="B29" s="2" t="s">
        <v>31</v>
      </c>
      <c r="C29" s="2" t="s">
        <v>36</v>
      </c>
      <c r="D29" s="2" t="s">
        <v>102</v>
      </c>
      <c r="E29" s="2" t="s">
        <v>32</v>
      </c>
      <c r="F29" s="5" t="s">
        <v>38</v>
      </c>
      <c r="G29" s="37" t="s">
        <v>64</v>
      </c>
      <c r="H29" s="37" t="s">
        <v>105</v>
      </c>
      <c r="I29" s="36" t="s">
        <v>160</v>
      </c>
      <c r="J29" s="37" t="s">
        <v>192</v>
      </c>
      <c r="K29" s="36" t="s">
        <v>216</v>
      </c>
      <c r="L29" s="54"/>
      <c r="M29" s="54"/>
      <c r="N29" s="13"/>
      <c r="O29" s="13"/>
      <c r="P29" s="13"/>
      <c r="Q29" s="13"/>
      <c r="R29" s="13"/>
      <c r="S29" s="22"/>
    </row>
    <row r="30" spans="1:19" x14ac:dyDescent="0.25">
      <c r="A30" s="38"/>
      <c r="B30" s="2"/>
      <c r="C30" s="2"/>
      <c r="D30" s="2"/>
      <c r="E30" s="2"/>
      <c r="F30" s="5" t="s">
        <v>39</v>
      </c>
      <c r="G30" s="35">
        <v>242.4</v>
      </c>
      <c r="H30" s="35">
        <v>242.4</v>
      </c>
      <c r="I30" s="35">
        <v>242.4</v>
      </c>
      <c r="J30" s="35">
        <v>242.4</v>
      </c>
      <c r="K30" s="35">
        <v>311.05</v>
      </c>
      <c r="L30" s="55"/>
      <c r="M30" s="55"/>
      <c r="N30" s="30"/>
      <c r="O30" s="30"/>
      <c r="P30" s="30"/>
      <c r="Q30" s="30"/>
      <c r="R30" s="30"/>
      <c r="S30" s="22">
        <f>SUM(G30:R30)</f>
        <v>1280.6500000000001</v>
      </c>
    </row>
    <row r="31" spans="1:19" x14ac:dyDescent="0.25">
      <c r="A31" s="38"/>
      <c r="B31" s="2"/>
      <c r="C31" s="2"/>
      <c r="D31" s="2"/>
      <c r="E31" s="2"/>
      <c r="F31" s="5"/>
      <c r="G31" s="33"/>
      <c r="H31" s="33"/>
      <c r="I31" s="33"/>
      <c r="J31" s="33"/>
      <c r="K31" s="54"/>
      <c r="L31" s="54"/>
      <c r="M31" s="54"/>
      <c r="N31" s="13"/>
      <c r="O31" s="53"/>
      <c r="P31" s="53"/>
      <c r="Q31" s="53"/>
      <c r="R31" s="53"/>
      <c r="S31" s="22"/>
    </row>
    <row r="32" spans="1:19" x14ac:dyDescent="0.25">
      <c r="A32" s="38"/>
      <c r="B32" s="2"/>
      <c r="C32" s="2"/>
      <c r="D32" s="2"/>
      <c r="E32" s="2"/>
      <c r="F32" s="5" t="s">
        <v>7</v>
      </c>
      <c r="G32" s="43" t="s">
        <v>104</v>
      </c>
      <c r="H32" s="19">
        <v>44592</v>
      </c>
      <c r="I32" s="19">
        <v>44616</v>
      </c>
      <c r="J32" s="19">
        <v>44651</v>
      </c>
      <c r="K32" s="19">
        <v>44679</v>
      </c>
      <c r="L32" s="54"/>
      <c r="M32" s="54"/>
      <c r="N32" s="13"/>
      <c r="O32" s="53"/>
      <c r="P32" s="53"/>
      <c r="Q32" s="53"/>
      <c r="R32" s="53"/>
      <c r="S32" s="22"/>
    </row>
    <row r="33" spans="1:19" x14ac:dyDescent="0.25">
      <c r="A33" s="39">
        <v>6</v>
      </c>
      <c r="B33" s="2" t="s">
        <v>76</v>
      </c>
      <c r="C33" s="2" t="s">
        <v>79</v>
      </c>
      <c r="D33" s="2" t="s">
        <v>80</v>
      </c>
      <c r="E33" s="2" t="s">
        <v>81</v>
      </c>
      <c r="F33" s="5" t="s">
        <v>8</v>
      </c>
      <c r="G33" s="16" t="s">
        <v>104</v>
      </c>
      <c r="H33" s="20">
        <v>5103</v>
      </c>
      <c r="I33" s="20">
        <v>5176</v>
      </c>
      <c r="J33" s="20">
        <v>5257</v>
      </c>
      <c r="K33" s="36">
        <v>5336</v>
      </c>
      <c r="L33" s="54"/>
      <c r="M33" s="54"/>
      <c r="N33" s="13"/>
      <c r="O33" s="53"/>
      <c r="P33" s="53"/>
      <c r="Q33" s="53"/>
      <c r="R33" s="53"/>
      <c r="S33" s="22"/>
    </row>
    <row r="34" spans="1:19" x14ac:dyDescent="0.25">
      <c r="A34" s="38"/>
      <c r="B34" s="2"/>
      <c r="C34" s="2"/>
      <c r="D34" s="2"/>
      <c r="E34" s="2"/>
      <c r="F34" s="5" t="s">
        <v>24</v>
      </c>
      <c r="G34" s="42" t="s">
        <v>104</v>
      </c>
      <c r="H34" s="35">
        <v>1857.59</v>
      </c>
      <c r="I34" s="35">
        <v>2223.42</v>
      </c>
      <c r="J34" s="35">
        <v>1857.59</v>
      </c>
      <c r="K34" s="35">
        <v>1857.59</v>
      </c>
      <c r="L34" s="55"/>
      <c r="M34" s="55"/>
      <c r="N34" s="30"/>
      <c r="O34" s="56"/>
      <c r="P34" s="56"/>
      <c r="Q34" s="56"/>
      <c r="R34" s="56"/>
      <c r="S34" s="22">
        <f>SUM(G34:R34)</f>
        <v>7796.1900000000005</v>
      </c>
    </row>
    <row r="35" spans="1:19" x14ac:dyDescent="0.25">
      <c r="A35" s="38"/>
      <c r="B35" s="2"/>
      <c r="C35" s="2"/>
      <c r="D35" s="2"/>
      <c r="E35" s="2"/>
      <c r="F35" s="5"/>
      <c r="G35" s="35"/>
      <c r="H35" s="35"/>
      <c r="I35" s="33"/>
      <c r="J35" s="33"/>
      <c r="K35" s="54"/>
      <c r="L35" s="54"/>
      <c r="M35" s="54"/>
      <c r="N35" s="13"/>
      <c r="O35" s="53"/>
      <c r="P35" s="53"/>
      <c r="Q35" s="53"/>
      <c r="R35" s="53"/>
      <c r="S35" s="22"/>
    </row>
    <row r="36" spans="1:19" x14ac:dyDescent="0.25">
      <c r="A36" s="38"/>
      <c r="B36" s="2"/>
      <c r="C36" s="2"/>
      <c r="D36" s="2"/>
      <c r="E36" s="2"/>
      <c r="F36" s="5" t="s">
        <v>7</v>
      </c>
      <c r="G36" s="43" t="s">
        <v>104</v>
      </c>
      <c r="H36" s="19">
        <v>44587</v>
      </c>
      <c r="I36" s="19">
        <v>44618</v>
      </c>
      <c r="J36" s="19">
        <v>44649</v>
      </c>
      <c r="K36" s="19">
        <v>44676</v>
      </c>
      <c r="L36" s="54"/>
      <c r="M36" s="54"/>
      <c r="N36" s="13"/>
      <c r="O36" s="53"/>
      <c r="P36" s="53"/>
      <c r="Q36" s="53"/>
      <c r="R36" s="53"/>
      <c r="S36" s="22"/>
    </row>
    <row r="37" spans="1:19" x14ac:dyDescent="0.25">
      <c r="A37" s="39">
        <v>7</v>
      </c>
      <c r="B37" s="2" t="s">
        <v>85</v>
      </c>
      <c r="C37" s="2" t="s">
        <v>82</v>
      </c>
      <c r="D37" s="2" t="s">
        <v>84</v>
      </c>
      <c r="E37" s="2" t="s">
        <v>83</v>
      </c>
      <c r="F37" s="5" t="s">
        <v>8</v>
      </c>
      <c r="G37" s="16" t="s">
        <v>104</v>
      </c>
      <c r="H37" s="36" t="s">
        <v>134</v>
      </c>
      <c r="I37" s="20" t="s">
        <v>148</v>
      </c>
      <c r="J37" s="20" t="s">
        <v>172</v>
      </c>
      <c r="K37" s="36" t="s">
        <v>204</v>
      </c>
      <c r="L37" s="54"/>
      <c r="M37" s="54"/>
      <c r="N37" s="13"/>
      <c r="O37" s="53"/>
      <c r="P37" s="53"/>
      <c r="Q37" s="53"/>
      <c r="R37" s="53"/>
      <c r="S37" s="22"/>
    </row>
    <row r="38" spans="1:19" x14ac:dyDescent="0.25">
      <c r="A38" s="38"/>
      <c r="B38" s="2"/>
      <c r="C38" s="2"/>
      <c r="D38" s="2"/>
      <c r="E38" s="2"/>
      <c r="F38" s="5" t="s">
        <v>24</v>
      </c>
      <c r="G38" s="42" t="s">
        <v>104</v>
      </c>
      <c r="H38" s="35">
        <f>165+72.09</f>
        <v>237.09</v>
      </c>
      <c r="I38" s="35">
        <f>165+46.73</f>
        <v>211.73</v>
      </c>
      <c r="J38" s="35">
        <f>85.96+165</f>
        <v>250.95999999999998</v>
      </c>
      <c r="K38" s="35">
        <f>46.73+165</f>
        <v>211.73</v>
      </c>
      <c r="L38" s="55"/>
      <c r="M38" s="55"/>
      <c r="N38" s="30"/>
      <c r="O38" s="56"/>
      <c r="P38" s="56"/>
      <c r="Q38" s="56"/>
      <c r="R38" s="56"/>
      <c r="S38" s="22">
        <f>SUM(G38:R38)</f>
        <v>911.51</v>
      </c>
    </row>
    <row r="39" spans="1:19" x14ac:dyDescent="0.25">
      <c r="A39" s="38"/>
      <c r="B39" s="2"/>
      <c r="C39" s="2"/>
      <c r="D39" s="2"/>
      <c r="E39" s="2"/>
      <c r="F39" s="5"/>
      <c r="G39" s="35"/>
      <c r="H39" s="35"/>
      <c r="I39" s="33"/>
      <c r="J39" s="33"/>
      <c r="K39" s="54"/>
      <c r="L39" s="54"/>
      <c r="M39" s="54"/>
      <c r="N39" s="13"/>
      <c r="O39" s="53"/>
      <c r="P39" s="53"/>
      <c r="Q39" s="53"/>
      <c r="R39" s="53"/>
      <c r="S39" s="22"/>
    </row>
    <row r="40" spans="1:19" x14ac:dyDescent="0.25">
      <c r="A40" s="38"/>
      <c r="B40" s="2"/>
      <c r="C40" s="2"/>
      <c r="D40" s="2"/>
      <c r="E40" s="2"/>
      <c r="F40" s="5" t="s">
        <v>86</v>
      </c>
      <c r="G40" s="43" t="s">
        <v>104</v>
      </c>
      <c r="H40" s="19">
        <v>44589</v>
      </c>
      <c r="I40" s="19">
        <v>44622</v>
      </c>
      <c r="J40" s="19">
        <v>44649</v>
      </c>
      <c r="K40" s="19">
        <v>44678</v>
      </c>
      <c r="L40" s="54"/>
      <c r="M40" s="54"/>
      <c r="N40" s="13"/>
      <c r="O40" s="53"/>
      <c r="P40" s="53"/>
      <c r="Q40" s="53"/>
      <c r="R40" s="53"/>
      <c r="S40" s="22"/>
    </row>
    <row r="41" spans="1:19" x14ac:dyDescent="0.25">
      <c r="A41" s="39">
        <v>8</v>
      </c>
      <c r="B41" s="2" t="s">
        <v>89</v>
      </c>
      <c r="C41" s="2" t="s">
        <v>91</v>
      </c>
      <c r="D41" s="18" t="s">
        <v>92</v>
      </c>
      <c r="E41" s="2" t="s">
        <v>90</v>
      </c>
      <c r="F41" s="5" t="s">
        <v>87</v>
      </c>
      <c r="G41" s="16" t="s">
        <v>104</v>
      </c>
      <c r="H41" s="36">
        <v>416696</v>
      </c>
      <c r="I41" s="20">
        <v>424856</v>
      </c>
      <c r="J41" s="20">
        <v>443863</v>
      </c>
      <c r="K41" s="36">
        <v>457472</v>
      </c>
      <c r="L41" s="54"/>
      <c r="M41" s="54"/>
      <c r="N41" s="13"/>
      <c r="O41" s="53"/>
      <c r="P41" s="53"/>
      <c r="Q41" s="53"/>
      <c r="R41" s="53"/>
      <c r="S41" s="22"/>
    </row>
    <row r="42" spans="1:19" x14ac:dyDescent="0.25">
      <c r="A42" s="38"/>
      <c r="B42" s="2"/>
      <c r="C42" s="2"/>
      <c r="D42" s="2"/>
      <c r="E42" s="2"/>
      <c r="F42" s="5" t="s">
        <v>88</v>
      </c>
      <c r="G42" s="42" t="s">
        <v>104</v>
      </c>
      <c r="H42" s="35">
        <v>3.54</v>
      </c>
      <c r="I42" s="35">
        <v>3.54</v>
      </c>
      <c r="J42" s="35">
        <v>3.54</v>
      </c>
      <c r="K42" s="35">
        <v>3.68</v>
      </c>
      <c r="L42" s="55"/>
      <c r="M42" s="55"/>
      <c r="N42" s="30"/>
      <c r="O42" s="56"/>
      <c r="P42" s="56"/>
      <c r="Q42" s="56"/>
      <c r="R42" s="56"/>
      <c r="S42" s="22">
        <f>SUM(G42:R42)</f>
        <v>14.3</v>
      </c>
    </row>
    <row r="43" spans="1:19" x14ac:dyDescent="0.25">
      <c r="A43" s="38"/>
      <c r="B43" s="2"/>
      <c r="C43" s="2"/>
      <c r="D43" s="2"/>
      <c r="E43" s="2"/>
      <c r="F43" s="5"/>
      <c r="G43" s="35"/>
      <c r="H43" s="35"/>
      <c r="I43" s="33"/>
      <c r="J43" s="33"/>
      <c r="K43" s="54"/>
      <c r="L43" s="54"/>
      <c r="M43" s="54"/>
      <c r="N43" s="13"/>
      <c r="O43" s="53"/>
      <c r="P43" s="53"/>
      <c r="Q43" s="53"/>
      <c r="R43" s="53"/>
      <c r="S43" s="22"/>
    </row>
    <row r="44" spans="1:19" x14ac:dyDescent="0.25">
      <c r="A44" s="38"/>
      <c r="B44" s="2"/>
      <c r="C44" s="2"/>
      <c r="D44" s="2"/>
      <c r="E44" s="2"/>
      <c r="F44" s="5" t="s">
        <v>7</v>
      </c>
      <c r="G44" s="43" t="s">
        <v>104</v>
      </c>
      <c r="H44" s="19">
        <v>44593</v>
      </c>
      <c r="I44" s="19">
        <v>44624</v>
      </c>
      <c r="J44" s="19">
        <v>44652</v>
      </c>
      <c r="K44" s="19">
        <v>44683</v>
      </c>
      <c r="L44" s="54"/>
      <c r="M44" s="54"/>
      <c r="N44" s="13"/>
      <c r="O44" s="53"/>
      <c r="P44" s="53"/>
      <c r="Q44" s="53"/>
      <c r="R44" s="53"/>
      <c r="S44" s="22"/>
    </row>
    <row r="45" spans="1:19" x14ac:dyDescent="0.25">
      <c r="A45" s="39">
        <v>9</v>
      </c>
      <c r="B45" s="2" t="s">
        <v>93</v>
      </c>
      <c r="C45" s="2" t="s">
        <v>95</v>
      </c>
      <c r="D45" s="2" t="s">
        <v>96</v>
      </c>
      <c r="E45" s="2" t="s">
        <v>94</v>
      </c>
      <c r="F45" s="5" t="s">
        <v>8</v>
      </c>
      <c r="G45" s="16" t="s">
        <v>104</v>
      </c>
      <c r="H45" s="36">
        <v>286544</v>
      </c>
      <c r="I45" s="20">
        <v>292566</v>
      </c>
      <c r="J45" s="20">
        <v>296876</v>
      </c>
      <c r="K45" s="36">
        <v>302305</v>
      </c>
      <c r="L45" s="54"/>
      <c r="M45" s="54"/>
      <c r="N45" s="13"/>
      <c r="O45" s="53"/>
      <c r="P45" s="53"/>
      <c r="Q45" s="53"/>
      <c r="R45" s="53"/>
      <c r="S45" s="22"/>
    </row>
    <row r="46" spans="1:19" x14ac:dyDescent="0.25">
      <c r="A46" s="38"/>
      <c r="B46" s="2"/>
      <c r="C46" s="2"/>
      <c r="D46" s="2"/>
      <c r="E46" s="2"/>
      <c r="F46" s="5" t="s">
        <v>24</v>
      </c>
      <c r="G46" s="42" t="s">
        <v>104</v>
      </c>
      <c r="H46" s="35">
        <v>4.0199999999999996</v>
      </c>
      <c r="I46" s="35">
        <v>4.0199999999999996</v>
      </c>
      <c r="J46" s="35">
        <v>4.0199999999999996</v>
      </c>
      <c r="K46" s="35">
        <v>4.0199999999999996</v>
      </c>
      <c r="L46" s="55"/>
      <c r="M46" s="55"/>
      <c r="N46" s="30"/>
      <c r="O46" s="56"/>
      <c r="P46" s="56"/>
      <c r="Q46" s="56"/>
      <c r="R46" s="56"/>
      <c r="S46" s="22">
        <f>SUM(G46:R46)</f>
        <v>16.079999999999998</v>
      </c>
    </row>
    <row r="47" spans="1:19" x14ac:dyDescent="0.25">
      <c r="A47" s="38"/>
      <c r="B47" s="2"/>
      <c r="C47" s="2"/>
      <c r="D47" s="2"/>
      <c r="E47" s="2"/>
      <c r="F47" s="5"/>
      <c r="G47" s="33"/>
      <c r="H47" s="33"/>
      <c r="I47" s="33"/>
      <c r="J47" s="33"/>
      <c r="K47" s="54"/>
      <c r="L47" s="54"/>
      <c r="M47" s="54"/>
      <c r="N47" s="13"/>
      <c r="O47" s="53"/>
      <c r="P47" s="53"/>
      <c r="Q47" s="53"/>
      <c r="R47" s="53"/>
      <c r="S47" s="22"/>
    </row>
    <row r="48" spans="1:19" x14ac:dyDescent="0.25">
      <c r="A48" s="38"/>
      <c r="B48" s="2"/>
      <c r="C48" s="2"/>
      <c r="D48" s="2"/>
      <c r="E48" s="2"/>
      <c r="F48" s="5" t="s">
        <v>37</v>
      </c>
      <c r="G48" s="19">
        <v>44585</v>
      </c>
      <c r="H48" s="19">
        <v>44613</v>
      </c>
      <c r="I48" s="44">
        <v>44634</v>
      </c>
      <c r="J48" s="19">
        <v>44655</v>
      </c>
      <c r="K48" s="19">
        <v>44691</v>
      </c>
      <c r="L48" s="41"/>
      <c r="M48" s="41"/>
      <c r="N48" s="41"/>
      <c r="O48" s="41"/>
      <c r="P48" s="41"/>
      <c r="Q48" s="51"/>
      <c r="R48" s="53"/>
      <c r="S48" s="22"/>
    </row>
    <row r="49" spans="1:19" x14ac:dyDescent="0.25">
      <c r="A49" s="39">
        <v>10</v>
      </c>
      <c r="B49" s="2" t="s">
        <v>47</v>
      </c>
      <c r="C49" s="2" t="s">
        <v>45</v>
      </c>
      <c r="D49" s="2" t="s">
        <v>99</v>
      </c>
      <c r="E49" s="2" t="s">
        <v>46</v>
      </c>
      <c r="F49" s="31" t="s">
        <v>38</v>
      </c>
      <c r="G49" s="20">
        <v>44598</v>
      </c>
      <c r="H49" s="20">
        <v>45635</v>
      </c>
      <c r="I49" s="12">
        <v>46497</v>
      </c>
      <c r="J49" s="20">
        <v>47466</v>
      </c>
      <c r="K49" s="36">
        <v>48726</v>
      </c>
      <c r="L49" s="41"/>
      <c r="M49" s="41"/>
      <c r="N49" s="41"/>
      <c r="O49" s="41"/>
      <c r="P49" s="41"/>
      <c r="Q49" s="51"/>
      <c r="R49" s="53"/>
      <c r="S49" s="22"/>
    </row>
    <row r="50" spans="1:19" x14ac:dyDescent="0.25">
      <c r="A50" s="38"/>
      <c r="B50" s="2"/>
      <c r="C50" s="2"/>
      <c r="D50" s="2"/>
      <c r="E50" s="2"/>
      <c r="F50" s="31" t="s">
        <v>39</v>
      </c>
      <c r="G50" s="32">
        <v>918.4</v>
      </c>
      <c r="H50" s="32">
        <v>869.2</v>
      </c>
      <c r="I50" s="30">
        <v>114.8</v>
      </c>
      <c r="J50" s="32">
        <v>139.4</v>
      </c>
      <c r="K50" s="35">
        <v>39.479999999999997</v>
      </c>
      <c r="L50" s="42"/>
      <c r="M50" s="42"/>
      <c r="N50" s="42"/>
      <c r="O50" s="42"/>
      <c r="P50" s="42"/>
      <c r="Q50" s="34"/>
      <c r="R50" s="56"/>
      <c r="S50" s="22">
        <f>SUM(G50:R50)</f>
        <v>2081.2799999999997</v>
      </c>
    </row>
    <row r="51" spans="1:19" x14ac:dyDescent="0.25">
      <c r="A51" s="38"/>
      <c r="B51" s="2"/>
      <c r="C51" s="2"/>
      <c r="D51" s="2"/>
      <c r="E51" s="2"/>
      <c r="F51" s="31"/>
      <c r="G51" s="32"/>
      <c r="H51" s="17"/>
      <c r="I51" s="17"/>
      <c r="J51" s="17"/>
      <c r="K51" s="41"/>
      <c r="L51" s="41"/>
      <c r="M51" s="41"/>
      <c r="N51" s="41"/>
      <c r="O51" s="41"/>
      <c r="P51" s="41"/>
      <c r="Q51" s="51"/>
      <c r="R51" s="53"/>
      <c r="S51" s="22"/>
    </row>
    <row r="52" spans="1:19" x14ac:dyDescent="0.25">
      <c r="A52" s="38"/>
      <c r="B52" s="2"/>
      <c r="C52" s="2"/>
      <c r="D52" s="2"/>
      <c r="E52" s="2"/>
      <c r="F52" s="5" t="s">
        <v>37</v>
      </c>
      <c r="G52" s="43" t="s">
        <v>104</v>
      </c>
      <c r="H52" s="43" t="s">
        <v>104</v>
      </c>
      <c r="I52" s="19">
        <v>44648</v>
      </c>
      <c r="J52" s="19">
        <v>44676</v>
      </c>
      <c r="K52" s="19">
        <v>44706</v>
      </c>
      <c r="L52" s="41"/>
      <c r="M52" s="41"/>
      <c r="N52" s="41"/>
      <c r="O52" s="41"/>
      <c r="P52" s="41"/>
      <c r="Q52" s="51"/>
      <c r="R52" s="53"/>
      <c r="S52" s="22"/>
    </row>
    <row r="53" spans="1:19" x14ac:dyDescent="0.25">
      <c r="A53" s="38"/>
      <c r="B53" s="2" t="s">
        <v>47</v>
      </c>
      <c r="C53" s="2" t="s">
        <v>45</v>
      </c>
      <c r="D53" s="2" t="s">
        <v>99</v>
      </c>
      <c r="E53" s="2" t="s">
        <v>46</v>
      </c>
      <c r="F53" s="31" t="s">
        <v>38</v>
      </c>
      <c r="G53" s="16" t="s">
        <v>104</v>
      </c>
      <c r="H53" s="16" t="s">
        <v>104</v>
      </c>
      <c r="I53" s="36" t="s">
        <v>163</v>
      </c>
      <c r="J53" s="36">
        <v>48099</v>
      </c>
      <c r="K53" s="36" t="s">
        <v>220</v>
      </c>
      <c r="L53" s="41"/>
      <c r="M53" s="41"/>
      <c r="N53" s="41"/>
      <c r="O53" s="41"/>
      <c r="P53" s="41"/>
      <c r="Q53" s="51"/>
      <c r="R53" s="53"/>
      <c r="S53" s="22"/>
    </row>
    <row r="54" spans="1:19" x14ac:dyDescent="0.25">
      <c r="A54" s="38"/>
      <c r="B54" s="2"/>
      <c r="C54" s="2"/>
      <c r="D54" s="2"/>
      <c r="E54" s="2"/>
      <c r="F54" s="31" t="s">
        <v>39</v>
      </c>
      <c r="G54" s="42" t="s">
        <v>104</v>
      </c>
      <c r="H54" s="42" t="s">
        <v>104</v>
      </c>
      <c r="I54" s="35">
        <f>738+147.6</f>
        <v>885.6</v>
      </c>
      <c r="J54" s="35">
        <v>1262.8</v>
      </c>
      <c r="K54" s="35">
        <f>984+46.44</f>
        <v>1030.44</v>
      </c>
      <c r="L54" s="42"/>
      <c r="M54" s="42"/>
      <c r="N54" s="42"/>
      <c r="O54" s="42"/>
      <c r="P54" s="42"/>
      <c r="Q54" s="34"/>
      <c r="R54" s="56"/>
      <c r="S54" s="22">
        <f>SUM(G54:R54)</f>
        <v>3178.84</v>
      </c>
    </row>
    <row r="55" spans="1:19" x14ac:dyDescent="0.25">
      <c r="A55" s="38"/>
      <c r="B55" s="2"/>
      <c r="C55" s="2"/>
      <c r="D55" s="2"/>
      <c r="E55" s="2"/>
      <c r="F55" s="31"/>
      <c r="G55" s="42"/>
      <c r="H55" s="42"/>
      <c r="I55" s="35"/>
      <c r="J55" s="17"/>
      <c r="K55" s="36"/>
      <c r="L55" s="41"/>
      <c r="M55" s="41"/>
      <c r="N55" s="41"/>
      <c r="O55" s="41"/>
      <c r="P55" s="41"/>
      <c r="Q55" s="51"/>
      <c r="R55" s="53"/>
      <c r="S55" s="22"/>
    </row>
    <row r="56" spans="1:19" x14ac:dyDescent="0.25">
      <c r="A56" s="38"/>
      <c r="B56" s="2"/>
      <c r="C56" s="2"/>
      <c r="D56" s="2"/>
      <c r="E56" s="2"/>
      <c r="F56" s="5" t="s">
        <v>7</v>
      </c>
      <c r="G56" s="43" t="s">
        <v>104</v>
      </c>
      <c r="H56" s="43" t="s">
        <v>104</v>
      </c>
      <c r="I56" s="19">
        <v>44609</v>
      </c>
      <c r="J56" s="19">
        <v>44637</v>
      </c>
      <c r="K56" s="19">
        <v>44669</v>
      </c>
      <c r="L56" s="41"/>
      <c r="M56" s="41"/>
      <c r="N56" s="41"/>
      <c r="O56" s="41"/>
      <c r="P56" s="41"/>
      <c r="Q56" s="51"/>
      <c r="R56" s="53"/>
      <c r="S56" s="22"/>
    </row>
    <row r="57" spans="1:19" x14ac:dyDescent="0.25">
      <c r="A57" s="39">
        <v>11</v>
      </c>
      <c r="B57" s="2" t="s">
        <v>144</v>
      </c>
      <c r="C57" s="2" t="s">
        <v>145</v>
      </c>
      <c r="D57" s="2" t="s">
        <v>146</v>
      </c>
      <c r="E57" s="2" t="s">
        <v>147</v>
      </c>
      <c r="F57" s="5" t="s">
        <v>8</v>
      </c>
      <c r="G57" s="16" t="s">
        <v>104</v>
      </c>
      <c r="H57" s="16" t="s">
        <v>104</v>
      </c>
      <c r="I57" s="36">
        <v>605130</v>
      </c>
      <c r="J57" s="36">
        <v>608349</v>
      </c>
      <c r="K57" s="36">
        <v>611315</v>
      </c>
      <c r="L57" s="41"/>
      <c r="M57" s="41"/>
      <c r="N57" s="41"/>
      <c r="O57" s="41"/>
      <c r="P57" s="41"/>
      <c r="Q57" s="51"/>
      <c r="R57" s="53"/>
      <c r="S57" s="22"/>
    </row>
    <row r="58" spans="1:19" x14ac:dyDescent="0.25">
      <c r="A58" s="38"/>
      <c r="B58" s="2"/>
      <c r="C58" s="2"/>
      <c r="D58" s="2"/>
      <c r="E58" s="2"/>
      <c r="F58" s="5" t="s">
        <v>24</v>
      </c>
      <c r="G58" s="42" t="s">
        <v>104</v>
      </c>
      <c r="H58" s="42" t="s">
        <v>104</v>
      </c>
      <c r="I58" s="35">
        <v>743.86</v>
      </c>
      <c r="J58" s="35">
        <v>493.01</v>
      </c>
      <c r="K58" s="35">
        <v>707.25</v>
      </c>
      <c r="L58" s="42"/>
      <c r="M58" s="42"/>
      <c r="N58" s="42"/>
      <c r="O58" s="42"/>
      <c r="P58" s="42"/>
      <c r="Q58" s="34"/>
      <c r="R58" s="56"/>
      <c r="S58" s="22">
        <f>SUM(G58:R58)</f>
        <v>1944.12</v>
      </c>
    </row>
    <row r="59" spans="1:19" x14ac:dyDescent="0.25">
      <c r="A59" s="38"/>
      <c r="B59" s="2"/>
      <c r="C59" s="2"/>
      <c r="D59" s="2"/>
      <c r="E59" s="2"/>
      <c r="F59" s="31"/>
      <c r="G59" s="32"/>
      <c r="H59" s="17"/>
      <c r="I59" s="17"/>
      <c r="J59" s="17"/>
      <c r="K59" s="41"/>
      <c r="L59" s="41"/>
      <c r="M59" s="41"/>
      <c r="N59" s="41"/>
      <c r="O59" s="41"/>
      <c r="P59" s="41"/>
      <c r="Q59" s="51"/>
      <c r="R59" s="53"/>
      <c r="S59" s="22"/>
    </row>
    <row r="60" spans="1:19" x14ac:dyDescent="0.25">
      <c r="A60" s="38"/>
      <c r="B60" s="2"/>
      <c r="C60" s="2"/>
      <c r="D60" s="2"/>
      <c r="E60" s="2"/>
      <c r="F60" s="5" t="s">
        <v>7</v>
      </c>
      <c r="G60" s="19">
        <v>44582</v>
      </c>
      <c r="H60" s="43" t="s">
        <v>104</v>
      </c>
      <c r="I60" s="43" t="s">
        <v>104</v>
      </c>
      <c r="J60" s="19">
        <v>44650</v>
      </c>
      <c r="K60" s="5" t="s">
        <v>104</v>
      </c>
      <c r="L60" s="41"/>
      <c r="M60" s="41"/>
      <c r="N60" s="41"/>
      <c r="O60" s="41"/>
      <c r="P60" s="41"/>
      <c r="Q60" s="51"/>
      <c r="R60" s="53"/>
      <c r="S60" s="22"/>
    </row>
    <row r="61" spans="1:19" x14ac:dyDescent="0.25">
      <c r="A61" s="39">
        <v>12</v>
      </c>
      <c r="B61" s="2" t="s">
        <v>66</v>
      </c>
      <c r="C61" s="2" t="s">
        <v>67</v>
      </c>
      <c r="D61" s="2" t="s">
        <v>68</v>
      </c>
      <c r="E61" s="2" t="s">
        <v>69</v>
      </c>
      <c r="F61" s="5" t="s">
        <v>8</v>
      </c>
      <c r="G61" s="36">
        <v>289</v>
      </c>
      <c r="H61" s="16" t="s">
        <v>104</v>
      </c>
      <c r="I61" s="16" t="s">
        <v>104</v>
      </c>
      <c r="J61" s="36">
        <v>293</v>
      </c>
      <c r="K61" s="5" t="s">
        <v>104</v>
      </c>
      <c r="L61" s="41"/>
      <c r="M61" s="41"/>
      <c r="N61" s="41"/>
      <c r="O61" s="41"/>
      <c r="P61" s="41"/>
      <c r="Q61" s="51"/>
      <c r="R61" s="53"/>
      <c r="S61" s="22"/>
    </row>
    <row r="62" spans="1:19" x14ac:dyDescent="0.25">
      <c r="A62" s="38"/>
      <c r="B62" s="2"/>
      <c r="C62" s="2"/>
      <c r="D62" s="2"/>
      <c r="E62" s="2"/>
      <c r="F62" s="5" t="s">
        <v>24</v>
      </c>
      <c r="G62" s="32">
        <v>75.760000000000005</v>
      </c>
      <c r="H62" s="42" t="s">
        <v>104</v>
      </c>
      <c r="I62" s="42" t="s">
        <v>104</v>
      </c>
      <c r="J62" s="35">
        <v>46.73</v>
      </c>
      <c r="K62" s="5" t="s">
        <v>104</v>
      </c>
      <c r="L62" s="42"/>
      <c r="M62" s="42"/>
      <c r="N62" s="42"/>
      <c r="O62" s="42"/>
      <c r="P62" s="42"/>
      <c r="Q62" s="34"/>
      <c r="R62" s="56"/>
      <c r="S62" s="22">
        <f>SUM(G62:R62)</f>
        <v>122.49000000000001</v>
      </c>
    </row>
    <row r="63" spans="1:19" x14ac:dyDescent="0.25">
      <c r="A63" s="38"/>
      <c r="B63" s="2"/>
      <c r="C63" s="2"/>
      <c r="D63" s="2"/>
      <c r="E63" s="2"/>
      <c r="F63" s="31"/>
      <c r="G63" s="32"/>
      <c r="H63" s="17"/>
      <c r="I63" s="17"/>
      <c r="J63" s="32"/>
      <c r="K63" s="41"/>
      <c r="L63" s="41"/>
      <c r="M63" s="41"/>
      <c r="N63" s="41"/>
      <c r="O63" s="41"/>
      <c r="P63" s="41"/>
      <c r="Q63" s="51"/>
      <c r="R63" s="53"/>
      <c r="S63" s="22"/>
    </row>
    <row r="64" spans="1:19" x14ac:dyDescent="0.25">
      <c r="A64" s="38"/>
      <c r="B64" s="2"/>
      <c r="C64" s="2"/>
      <c r="D64" s="2"/>
      <c r="E64" s="2"/>
      <c r="F64" s="5" t="s">
        <v>7</v>
      </c>
      <c r="G64" s="43" t="s">
        <v>104</v>
      </c>
      <c r="H64" s="19">
        <v>44595</v>
      </c>
      <c r="I64" s="43" t="s">
        <v>104</v>
      </c>
      <c r="J64" s="5" t="s">
        <v>104</v>
      </c>
      <c r="K64" s="5" t="s">
        <v>104</v>
      </c>
      <c r="L64" s="41"/>
      <c r="M64" s="41"/>
      <c r="N64" s="41"/>
      <c r="O64" s="41"/>
      <c r="P64" s="41"/>
      <c r="Q64" s="51"/>
      <c r="R64" s="53"/>
      <c r="S64" s="22"/>
    </row>
    <row r="65" spans="1:19" x14ac:dyDescent="0.25">
      <c r="A65" s="39">
        <v>13</v>
      </c>
      <c r="B65" s="2" t="s">
        <v>131</v>
      </c>
      <c r="C65" s="2" t="s">
        <v>132</v>
      </c>
      <c r="D65" s="2" t="s">
        <v>133</v>
      </c>
      <c r="E65" s="2" t="s">
        <v>75</v>
      </c>
      <c r="F65" s="5" t="s">
        <v>8</v>
      </c>
      <c r="G65" s="16" t="s">
        <v>104</v>
      </c>
      <c r="H65" s="36">
        <v>16</v>
      </c>
      <c r="I65" s="16" t="s">
        <v>104</v>
      </c>
      <c r="J65" s="5" t="s">
        <v>104</v>
      </c>
      <c r="K65" s="5" t="s">
        <v>104</v>
      </c>
      <c r="L65" s="41"/>
      <c r="M65" s="41"/>
      <c r="N65" s="41"/>
      <c r="O65" s="41"/>
      <c r="P65" s="41"/>
      <c r="Q65" s="51"/>
      <c r="R65" s="53"/>
      <c r="S65" s="22"/>
    </row>
    <row r="66" spans="1:19" x14ac:dyDescent="0.25">
      <c r="A66" s="38"/>
      <c r="B66" s="2"/>
      <c r="C66" s="2"/>
      <c r="D66" s="2"/>
      <c r="E66" s="2"/>
      <c r="F66" s="5" t="s">
        <v>24</v>
      </c>
      <c r="G66" s="42" t="s">
        <v>104</v>
      </c>
      <c r="H66" s="35">
        <v>790</v>
      </c>
      <c r="I66" s="42" t="s">
        <v>104</v>
      </c>
      <c r="J66" s="5" t="s">
        <v>104</v>
      </c>
      <c r="K66" s="5" t="s">
        <v>104</v>
      </c>
      <c r="L66" s="42"/>
      <c r="M66" s="42"/>
      <c r="N66" s="42"/>
      <c r="O66" s="42"/>
      <c r="P66" s="42"/>
      <c r="Q66" s="34"/>
      <c r="R66" s="56"/>
      <c r="S66" s="22">
        <f>SUM(G66:R66)</f>
        <v>790</v>
      </c>
    </row>
    <row r="67" spans="1:19" x14ac:dyDescent="0.25">
      <c r="A67" s="38"/>
      <c r="B67" s="2"/>
      <c r="C67" s="2"/>
      <c r="D67" s="2"/>
      <c r="E67" s="2"/>
      <c r="F67" s="5"/>
      <c r="G67" s="42"/>
      <c r="H67" s="35"/>
      <c r="I67" s="17"/>
      <c r="J67" s="17"/>
      <c r="K67" s="41"/>
      <c r="L67" s="41"/>
      <c r="M67" s="41"/>
      <c r="N67" s="41"/>
      <c r="O67" s="41"/>
      <c r="P67" s="41"/>
      <c r="Q67" s="51"/>
      <c r="R67" s="53"/>
      <c r="S67" s="22"/>
    </row>
    <row r="68" spans="1:19" x14ac:dyDescent="0.25">
      <c r="A68" s="38"/>
      <c r="B68" s="2"/>
      <c r="C68" s="2"/>
      <c r="D68" s="2"/>
      <c r="E68" s="2"/>
      <c r="F68" s="5" t="s">
        <v>7</v>
      </c>
      <c r="G68" s="43" t="s">
        <v>104</v>
      </c>
      <c r="H68" s="19">
        <v>44606</v>
      </c>
      <c r="I68" s="43" t="s">
        <v>104</v>
      </c>
      <c r="J68" s="5" t="s">
        <v>104</v>
      </c>
      <c r="K68" s="5" t="s">
        <v>104</v>
      </c>
      <c r="L68" s="41"/>
      <c r="M68" s="41"/>
      <c r="N68" s="41"/>
      <c r="O68" s="41"/>
      <c r="P68" s="41"/>
      <c r="Q68" s="51"/>
      <c r="R68" s="53"/>
      <c r="S68" s="22"/>
    </row>
    <row r="69" spans="1:19" x14ac:dyDescent="0.25">
      <c r="A69" s="39">
        <v>14</v>
      </c>
      <c r="B69" s="2" t="s">
        <v>140</v>
      </c>
      <c r="C69" s="2" t="s">
        <v>141</v>
      </c>
      <c r="D69" s="2" t="s">
        <v>142</v>
      </c>
      <c r="E69" s="2" t="s">
        <v>121</v>
      </c>
      <c r="F69" s="5" t="s">
        <v>8</v>
      </c>
      <c r="G69" s="16" t="s">
        <v>104</v>
      </c>
      <c r="H69" s="36">
        <v>2198</v>
      </c>
      <c r="I69" s="16" t="s">
        <v>104</v>
      </c>
      <c r="J69" s="5" t="s">
        <v>104</v>
      </c>
      <c r="K69" s="5" t="s">
        <v>104</v>
      </c>
      <c r="L69" s="41"/>
      <c r="M69" s="41"/>
      <c r="N69" s="41"/>
      <c r="O69" s="41"/>
      <c r="P69" s="41"/>
      <c r="Q69" s="51"/>
      <c r="R69" s="53"/>
      <c r="S69" s="22"/>
    </row>
    <row r="70" spans="1:19" x14ac:dyDescent="0.25">
      <c r="A70" s="38"/>
      <c r="B70" s="2"/>
      <c r="C70" s="2"/>
      <c r="D70" s="2"/>
      <c r="E70" s="2"/>
      <c r="F70" s="5" t="s">
        <v>24</v>
      </c>
      <c r="G70" s="42" t="s">
        <v>104</v>
      </c>
      <c r="H70" s="35">
        <v>720</v>
      </c>
      <c r="I70" s="42" t="s">
        <v>104</v>
      </c>
      <c r="J70" s="5" t="s">
        <v>104</v>
      </c>
      <c r="K70" s="5" t="s">
        <v>104</v>
      </c>
      <c r="L70" s="42"/>
      <c r="M70" s="42"/>
      <c r="N70" s="42"/>
      <c r="O70" s="42"/>
      <c r="P70" s="42"/>
      <c r="Q70" s="34"/>
      <c r="R70" s="56"/>
      <c r="S70" s="22">
        <f>SUM(G70:R70)</f>
        <v>720</v>
      </c>
    </row>
    <row r="71" spans="1:19" x14ac:dyDescent="0.25">
      <c r="A71" s="38"/>
      <c r="B71" s="2"/>
      <c r="C71" s="2"/>
      <c r="D71" s="2"/>
      <c r="E71" s="2"/>
      <c r="F71" s="5"/>
      <c r="G71" s="42"/>
      <c r="H71" s="35"/>
      <c r="I71" s="41"/>
      <c r="J71" s="17"/>
      <c r="K71" s="41"/>
      <c r="L71" s="41"/>
      <c r="M71" s="41"/>
      <c r="N71" s="41"/>
      <c r="O71" s="41"/>
      <c r="P71" s="41"/>
      <c r="Q71" s="51"/>
      <c r="R71" s="53"/>
      <c r="S71" s="22"/>
    </row>
    <row r="72" spans="1:19" x14ac:dyDescent="0.25">
      <c r="A72" s="38"/>
      <c r="B72" s="2"/>
      <c r="C72" s="2"/>
      <c r="D72" s="2"/>
      <c r="E72" s="2"/>
      <c r="F72" s="5" t="s">
        <v>7</v>
      </c>
      <c r="G72" s="43" t="s">
        <v>104</v>
      </c>
      <c r="H72" s="43" t="s">
        <v>104</v>
      </c>
      <c r="I72" s="19">
        <v>44629</v>
      </c>
      <c r="J72" s="19">
        <v>44658</v>
      </c>
      <c r="K72" s="19">
        <v>44690</v>
      </c>
      <c r="L72" s="41"/>
      <c r="M72" s="41"/>
      <c r="N72" s="41"/>
      <c r="O72" s="41"/>
      <c r="P72" s="41"/>
      <c r="Q72" s="51"/>
      <c r="R72" s="53"/>
      <c r="S72" s="22"/>
    </row>
    <row r="73" spans="1:19" x14ac:dyDescent="0.25">
      <c r="A73" s="39">
        <v>15</v>
      </c>
      <c r="B73" s="2" t="s">
        <v>164</v>
      </c>
      <c r="C73" s="2" t="s">
        <v>138</v>
      </c>
      <c r="D73" s="2" t="s">
        <v>139</v>
      </c>
      <c r="E73" s="2" t="s">
        <v>75</v>
      </c>
      <c r="F73" s="5" t="s">
        <v>8</v>
      </c>
      <c r="G73" s="16" t="s">
        <v>104</v>
      </c>
      <c r="H73" s="16" t="s">
        <v>104</v>
      </c>
      <c r="I73" s="36">
        <v>31</v>
      </c>
      <c r="J73" s="36">
        <v>34</v>
      </c>
      <c r="K73" s="36">
        <v>37</v>
      </c>
      <c r="L73" s="41"/>
      <c r="M73" s="41"/>
      <c r="N73" s="41"/>
      <c r="O73" s="41"/>
      <c r="P73" s="41"/>
      <c r="Q73" s="51"/>
      <c r="R73" s="53"/>
      <c r="S73" s="22"/>
    </row>
    <row r="74" spans="1:19" x14ac:dyDescent="0.25">
      <c r="A74" s="38"/>
      <c r="B74" s="2"/>
      <c r="C74" s="2"/>
      <c r="D74" s="2"/>
      <c r="E74" s="2"/>
      <c r="F74" s="5" t="s">
        <v>24</v>
      </c>
      <c r="G74" s="42" t="s">
        <v>104</v>
      </c>
      <c r="H74" s="42" t="s">
        <v>104</v>
      </c>
      <c r="I74" s="35">
        <v>790</v>
      </c>
      <c r="J74" s="32">
        <v>890</v>
      </c>
      <c r="K74" s="35">
        <v>890</v>
      </c>
      <c r="L74" s="42"/>
      <c r="M74" s="42"/>
      <c r="N74" s="42"/>
      <c r="O74" s="42"/>
      <c r="P74" s="42"/>
      <c r="Q74" s="34"/>
      <c r="R74" s="56"/>
      <c r="S74" s="22">
        <f>SUM(G74:R74)</f>
        <v>2570</v>
      </c>
    </row>
    <row r="75" spans="1:19" x14ac:dyDescent="0.25">
      <c r="A75" s="38"/>
      <c r="B75" s="2"/>
      <c r="C75" s="2"/>
      <c r="D75" s="2"/>
      <c r="E75" s="2"/>
      <c r="F75" s="5"/>
      <c r="G75" s="42"/>
      <c r="H75" s="42"/>
      <c r="I75" s="35"/>
      <c r="J75" s="32"/>
      <c r="K75" s="41"/>
      <c r="L75" s="41"/>
      <c r="M75" s="41"/>
      <c r="N75" s="41"/>
      <c r="O75" s="41"/>
      <c r="P75" s="41"/>
      <c r="Q75" s="51"/>
      <c r="R75" s="53"/>
      <c r="S75" s="22"/>
    </row>
    <row r="76" spans="1:19" x14ac:dyDescent="0.25">
      <c r="A76" s="38"/>
      <c r="B76" s="2"/>
      <c r="C76" s="2"/>
      <c r="D76" s="2"/>
      <c r="E76" s="2"/>
      <c r="F76" s="5" t="s">
        <v>7</v>
      </c>
      <c r="G76" s="43" t="s">
        <v>104</v>
      </c>
      <c r="H76" s="43" t="s">
        <v>104</v>
      </c>
      <c r="I76" s="43" t="s">
        <v>104</v>
      </c>
      <c r="J76" s="19">
        <v>44650</v>
      </c>
      <c r="K76" s="5" t="s">
        <v>104</v>
      </c>
      <c r="L76" s="41"/>
      <c r="M76" s="41"/>
      <c r="N76" s="41"/>
      <c r="O76" s="41"/>
      <c r="P76" s="41"/>
      <c r="Q76" s="51"/>
      <c r="R76" s="53"/>
      <c r="S76" s="22"/>
    </row>
    <row r="77" spans="1:19" x14ac:dyDescent="0.25">
      <c r="A77" s="39">
        <v>16</v>
      </c>
      <c r="B77" s="2" t="s">
        <v>165</v>
      </c>
      <c r="C77" s="2" t="s">
        <v>166</v>
      </c>
      <c r="D77" s="2" t="s">
        <v>167</v>
      </c>
      <c r="E77" s="2" t="s">
        <v>103</v>
      </c>
      <c r="F77" s="5" t="s">
        <v>8</v>
      </c>
      <c r="G77" s="16" t="s">
        <v>104</v>
      </c>
      <c r="H77" s="16" t="s">
        <v>104</v>
      </c>
      <c r="I77" s="16" t="s">
        <v>104</v>
      </c>
      <c r="J77" s="36">
        <v>6533</v>
      </c>
      <c r="K77" s="5" t="s">
        <v>104</v>
      </c>
      <c r="L77" s="41"/>
      <c r="M77" s="41"/>
      <c r="N77" s="41"/>
      <c r="O77" s="41"/>
      <c r="P77" s="41"/>
      <c r="Q77" s="51"/>
      <c r="R77" s="53"/>
      <c r="S77" s="22"/>
    </row>
    <row r="78" spans="1:19" x14ac:dyDescent="0.25">
      <c r="A78" s="38"/>
      <c r="B78" s="2"/>
      <c r="C78" s="2"/>
      <c r="D78" s="2"/>
      <c r="E78" s="2"/>
      <c r="F78" s="5" t="s">
        <v>24</v>
      </c>
      <c r="G78" s="42" t="s">
        <v>104</v>
      </c>
      <c r="H78" s="42" t="s">
        <v>104</v>
      </c>
      <c r="I78" s="42" t="s">
        <v>104</v>
      </c>
      <c r="J78" s="35">
        <v>329.3</v>
      </c>
      <c r="K78" s="5" t="s">
        <v>104</v>
      </c>
      <c r="L78" s="42"/>
      <c r="M78" s="42"/>
      <c r="N78" s="42"/>
      <c r="O78" s="42"/>
      <c r="P78" s="42"/>
      <c r="Q78" s="34"/>
      <c r="R78" s="56"/>
      <c r="S78" s="22">
        <f>SUM(G78:R78)</f>
        <v>329.3</v>
      </c>
    </row>
    <row r="79" spans="1:19" x14ac:dyDescent="0.25">
      <c r="A79" s="38"/>
      <c r="B79" s="2"/>
      <c r="C79" s="2"/>
      <c r="D79" s="2"/>
      <c r="E79" s="2"/>
      <c r="F79" s="5"/>
      <c r="G79" s="42"/>
      <c r="H79" s="42"/>
      <c r="I79" s="42"/>
      <c r="J79" s="35"/>
      <c r="K79" s="41"/>
      <c r="L79" s="41"/>
      <c r="M79" s="41"/>
      <c r="N79" s="41"/>
      <c r="O79" s="41"/>
      <c r="P79" s="41"/>
      <c r="Q79" s="51"/>
      <c r="R79" s="53"/>
      <c r="S79" s="22"/>
    </row>
    <row r="80" spans="1:19" x14ac:dyDescent="0.25">
      <c r="A80" s="38"/>
      <c r="B80" s="2"/>
      <c r="C80" s="2"/>
      <c r="D80" s="2"/>
      <c r="E80" s="2"/>
      <c r="F80" s="5" t="s">
        <v>7</v>
      </c>
      <c r="G80" s="43" t="s">
        <v>104</v>
      </c>
      <c r="H80" s="43" t="s">
        <v>104</v>
      </c>
      <c r="I80" s="43" t="s">
        <v>104</v>
      </c>
      <c r="J80" s="19">
        <v>44649</v>
      </c>
      <c r="K80" s="5" t="s">
        <v>104</v>
      </c>
      <c r="L80" s="41"/>
      <c r="M80" s="41"/>
      <c r="N80" s="41"/>
      <c r="O80" s="41"/>
      <c r="P80" s="41"/>
      <c r="Q80" s="51"/>
      <c r="R80" s="53"/>
      <c r="S80" s="22"/>
    </row>
    <row r="81" spans="1:19" x14ac:dyDescent="0.25">
      <c r="A81" s="39">
        <v>17</v>
      </c>
      <c r="B81" s="2" t="s">
        <v>168</v>
      </c>
      <c r="C81" s="2" t="s">
        <v>169</v>
      </c>
      <c r="D81" s="2" t="s">
        <v>170</v>
      </c>
      <c r="E81" s="2" t="s">
        <v>171</v>
      </c>
      <c r="F81" s="5" t="s">
        <v>8</v>
      </c>
      <c r="G81" s="16" t="s">
        <v>104</v>
      </c>
      <c r="H81" s="16" t="s">
        <v>104</v>
      </c>
      <c r="I81" s="16" t="s">
        <v>104</v>
      </c>
      <c r="J81" s="36">
        <v>24</v>
      </c>
      <c r="K81" s="5" t="s">
        <v>104</v>
      </c>
      <c r="L81" s="41"/>
      <c r="M81" s="41"/>
      <c r="N81" s="41"/>
      <c r="O81" s="41"/>
      <c r="P81" s="41"/>
      <c r="Q81" s="51"/>
      <c r="R81" s="53"/>
      <c r="S81" s="22"/>
    </row>
    <row r="82" spans="1:19" x14ac:dyDescent="0.25">
      <c r="A82" s="38"/>
      <c r="B82" s="2"/>
      <c r="C82" s="2"/>
      <c r="D82" s="2"/>
      <c r="E82" s="2"/>
      <c r="F82" s="5" t="s">
        <v>24</v>
      </c>
      <c r="G82" s="42" t="s">
        <v>104</v>
      </c>
      <c r="H82" s="42" t="s">
        <v>104</v>
      </c>
      <c r="I82" s="42" t="s">
        <v>104</v>
      </c>
      <c r="J82" s="35">
        <v>990</v>
      </c>
      <c r="K82" s="5" t="s">
        <v>104</v>
      </c>
      <c r="L82" s="42"/>
      <c r="M82" s="42"/>
      <c r="N82" s="42"/>
      <c r="O82" s="42"/>
      <c r="P82" s="42"/>
      <c r="Q82" s="34"/>
      <c r="R82" s="56"/>
      <c r="S82" s="22">
        <f>SUM(G82:R82)</f>
        <v>990</v>
      </c>
    </row>
    <row r="83" spans="1:19" x14ac:dyDescent="0.25">
      <c r="A83" s="38"/>
      <c r="B83" s="2"/>
      <c r="C83" s="2"/>
      <c r="D83" s="2"/>
      <c r="E83" s="2"/>
      <c r="F83" s="5"/>
      <c r="G83" s="33"/>
      <c r="H83" s="17"/>
      <c r="I83" s="17"/>
      <c r="J83" s="17"/>
      <c r="K83" s="41"/>
      <c r="L83" s="41"/>
      <c r="M83" s="41"/>
      <c r="N83" s="41"/>
      <c r="O83" s="41"/>
      <c r="P83" s="41"/>
      <c r="Q83" s="51"/>
      <c r="R83" s="53"/>
      <c r="S83" s="22"/>
    </row>
    <row r="84" spans="1:19" x14ac:dyDescent="0.25">
      <c r="A84" s="38"/>
      <c r="B84" s="1"/>
      <c r="C84" s="1"/>
      <c r="D84" s="1"/>
      <c r="E84" s="1"/>
      <c r="F84" s="5"/>
      <c r="G84" s="33"/>
      <c r="H84" s="33"/>
      <c r="I84" s="33"/>
      <c r="J84" s="1"/>
      <c r="K84" s="53"/>
      <c r="L84" s="53"/>
      <c r="M84" s="53"/>
      <c r="N84" s="53"/>
      <c r="O84" s="53"/>
      <c r="P84" s="53"/>
      <c r="Q84" s="53"/>
      <c r="R84" s="53"/>
      <c r="S84" s="27">
        <f>SUM(S8:S83)</f>
        <v>74782.200000000012</v>
      </c>
    </row>
  </sheetData>
  <mergeCells count="6">
    <mergeCell ref="G6:R6"/>
    <mergeCell ref="A1:S1"/>
    <mergeCell ref="A2:S2"/>
    <mergeCell ref="A3:S3"/>
    <mergeCell ref="A4:S4"/>
    <mergeCell ref="A5:S5"/>
  </mergeCells>
  <conditionalFormatting sqref="A8:F8 A10:F10 A9:B9 E9:F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D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:F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zoomScale="90" zoomScaleNormal="90" workbookViewId="0">
      <selection activeCell="B10" sqref="B10"/>
    </sheetView>
  </sheetViews>
  <sheetFormatPr defaultRowHeight="15" x14ac:dyDescent="0.25"/>
  <cols>
    <col min="1" max="1" width="4.42578125" bestFit="1" customWidth="1"/>
    <col min="2" max="2" width="43.42578125" bestFit="1" customWidth="1"/>
    <col min="3" max="3" width="16.7109375" bestFit="1" customWidth="1"/>
    <col min="4" max="4" width="13.28515625" bestFit="1" customWidth="1"/>
    <col min="5" max="5" width="27" bestFit="1" customWidth="1"/>
    <col min="6" max="6" width="17.42578125" bestFit="1" customWidth="1"/>
    <col min="7" max="18" width="15.28515625" bestFit="1" customWidth="1"/>
    <col min="19" max="19" width="15" bestFit="1" customWidth="1"/>
  </cols>
  <sheetData>
    <row r="1" spans="1:19" ht="102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23.25" x14ac:dyDescent="0.3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23.25" x14ac:dyDescent="0.3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8.75" x14ac:dyDescent="0.3">
      <c r="A4" s="70" t="s">
        <v>50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21" x14ac:dyDescent="0.3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x14ac:dyDescent="0.25">
      <c r="A6" s="3"/>
      <c r="B6" s="3"/>
      <c r="C6" s="3"/>
      <c r="D6" s="3"/>
      <c r="E6" s="3"/>
      <c r="F6" s="4" t="s">
        <v>23</v>
      </c>
      <c r="G6" s="66" t="s">
        <v>22</v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3"/>
    </row>
    <row r="7" spans="1:19" ht="19.5" customHeight="1" x14ac:dyDescent="0.25">
      <c r="A7" s="6" t="s">
        <v>30</v>
      </c>
      <c r="B7" s="6" t="s">
        <v>3</v>
      </c>
      <c r="C7" s="6" t="s">
        <v>4</v>
      </c>
      <c r="D7" s="6" t="s">
        <v>5</v>
      </c>
      <c r="E7" s="6" t="s">
        <v>6</v>
      </c>
      <c r="F7" s="9">
        <v>2022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  <c r="Q7" s="6" t="s">
        <v>19</v>
      </c>
      <c r="R7" s="6" t="s">
        <v>20</v>
      </c>
      <c r="S7" s="6" t="s">
        <v>21</v>
      </c>
    </row>
    <row r="8" spans="1:19" x14ac:dyDescent="0.25">
      <c r="A8" s="38"/>
      <c r="B8" s="2"/>
      <c r="C8" s="2"/>
      <c r="D8" s="2"/>
      <c r="E8" s="2"/>
      <c r="F8" s="5" t="s">
        <v>7</v>
      </c>
      <c r="G8" s="26">
        <v>44578</v>
      </c>
      <c r="H8" s="11">
        <v>44599</v>
      </c>
      <c r="I8" s="44">
        <v>44624</v>
      </c>
      <c r="J8" s="44">
        <v>44655</v>
      </c>
      <c r="K8" s="44">
        <v>44679</v>
      </c>
      <c r="L8" s="13"/>
      <c r="M8" s="13"/>
      <c r="N8" s="13"/>
      <c r="O8" s="13"/>
      <c r="P8" s="13"/>
      <c r="Q8" s="13"/>
      <c r="R8" s="13"/>
      <c r="S8" s="21"/>
    </row>
    <row r="9" spans="1:19" x14ac:dyDescent="0.25">
      <c r="A9" s="38">
        <v>1</v>
      </c>
      <c r="B9" s="2" t="s">
        <v>43</v>
      </c>
      <c r="C9" s="2" t="s">
        <v>62</v>
      </c>
      <c r="D9" s="2" t="s">
        <v>63</v>
      </c>
      <c r="E9" s="2" t="s">
        <v>25</v>
      </c>
      <c r="F9" s="5" t="s">
        <v>8</v>
      </c>
      <c r="G9" s="20">
        <v>148593</v>
      </c>
      <c r="H9" s="18">
        <v>149536</v>
      </c>
      <c r="I9" s="13">
        <v>150565</v>
      </c>
      <c r="J9" s="13">
        <v>151546</v>
      </c>
      <c r="K9" s="13">
        <v>152414</v>
      </c>
      <c r="L9" s="13"/>
      <c r="M9" s="13"/>
      <c r="N9" s="13"/>
      <c r="O9" s="13"/>
      <c r="P9" s="13"/>
      <c r="Q9" s="13"/>
      <c r="R9" s="13"/>
      <c r="S9" s="21"/>
    </row>
    <row r="10" spans="1:19" x14ac:dyDescent="0.25">
      <c r="A10" s="38"/>
      <c r="B10" s="2"/>
      <c r="C10" s="2"/>
      <c r="D10" s="2"/>
      <c r="E10" s="2"/>
      <c r="F10" s="5" t="s">
        <v>24</v>
      </c>
      <c r="G10" s="25">
        <v>2032.18</v>
      </c>
      <c r="H10" s="15">
        <v>2027.81</v>
      </c>
      <c r="I10" s="48">
        <v>1663.36</v>
      </c>
      <c r="J10" s="48">
        <v>2866.67</v>
      </c>
      <c r="K10" s="48">
        <v>2429.11</v>
      </c>
      <c r="L10" s="48"/>
      <c r="M10" s="48"/>
      <c r="N10" s="48"/>
      <c r="O10" s="48"/>
      <c r="P10" s="48"/>
      <c r="Q10" s="48"/>
      <c r="R10" s="48"/>
      <c r="S10" s="22">
        <f>SUM(G10:R10)</f>
        <v>11019.130000000001</v>
      </c>
    </row>
    <row r="11" spans="1:19" x14ac:dyDescent="0.25">
      <c r="A11" s="38"/>
      <c r="B11" s="2"/>
      <c r="C11" s="2"/>
      <c r="D11" s="2"/>
      <c r="E11" s="2"/>
      <c r="F11" s="5"/>
      <c r="G11" s="14"/>
      <c r="H11" s="17"/>
      <c r="I11" s="15"/>
      <c r="J11" s="15"/>
      <c r="K11" s="46"/>
      <c r="L11" s="46"/>
      <c r="M11" s="41"/>
      <c r="N11" s="46"/>
      <c r="O11" s="46"/>
      <c r="P11" s="41"/>
      <c r="Q11" s="46"/>
      <c r="R11" s="46"/>
      <c r="S11" s="22"/>
    </row>
    <row r="12" spans="1:19" x14ac:dyDescent="0.25">
      <c r="A12" s="38"/>
      <c r="B12" s="2"/>
      <c r="C12" s="2"/>
      <c r="D12" s="2"/>
      <c r="E12" s="2"/>
      <c r="F12" s="5" t="s">
        <v>7</v>
      </c>
      <c r="G12" s="5" t="s">
        <v>104</v>
      </c>
      <c r="H12" s="37" t="s">
        <v>112</v>
      </c>
      <c r="I12" s="47">
        <v>44628</v>
      </c>
      <c r="J12" s="47">
        <v>44664</v>
      </c>
      <c r="K12" s="47">
        <v>44687</v>
      </c>
      <c r="L12" s="46"/>
      <c r="M12" s="41"/>
      <c r="N12" s="46"/>
      <c r="O12" s="46"/>
      <c r="P12" s="41"/>
      <c r="Q12" s="46"/>
      <c r="R12" s="46"/>
      <c r="S12" s="22"/>
    </row>
    <row r="13" spans="1:19" x14ac:dyDescent="0.25">
      <c r="A13" s="39">
        <v>2</v>
      </c>
      <c r="B13" s="2" t="s">
        <v>106</v>
      </c>
      <c r="C13" s="2" t="s">
        <v>107</v>
      </c>
      <c r="D13" s="2" t="s">
        <v>108</v>
      </c>
      <c r="E13" s="2" t="s">
        <v>109</v>
      </c>
      <c r="F13" s="5" t="s">
        <v>8</v>
      </c>
      <c r="G13" s="5" t="s">
        <v>104</v>
      </c>
      <c r="H13" s="36" t="s">
        <v>113</v>
      </c>
      <c r="I13" s="46" t="s">
        <v>156</v>
      </c>
      <c r="J13" s="46" t="s">
        <v>184</v>
      </c>
      <c r="K13" s="46" t="s">
        <v>214</v>
      </c>
      <c r="L13" s="46"/>
      <c r="M13" s="41"/>
      <c r="N13" s="46"/>
      <c r="O13" s="46"/>
      <c r="P13" s="41"/>
      <c r="Q13" s="46"/>
      <c r="R13" s="46"/>
      <c r="S13" s="22"/>
    </row>
    <row r="14" spans="1:19" x14ac:dyDescent="0.25">
      <c r="A14" s="38"/>
      <c r="B14" s="2"/>
      <c r="C14" s="2"/>
      <c r="D14" s="2"/>
      <c r="E14" s="2"/>
      <c r="F14" s="5" t="s">
        <v>24</v>
      </c>
      <c r="G14" s="5" t="s">
        <v>104</v>
      </c>
      <c r="H14" s="32">
        <f>692.16+23</f>
        <v>715.16</v>
      </c>
      <c r="I14" s="48">
        <f>1218.67+23.01</f>
        <v>1241.68</v>
      </c>
      <c r="J14" s="48">
        <f>1638.9+23.01</f>
        <v>1661.91</v>
      </c>
      <c r="K14" s="48">
        <f>26.29+653.44</f>
        <v>679.73</v>
      </c>
      <c r="L14" s="48"/>
      <c r="M14" s="42"/>
      <c r="N14" s="48"/>
      <c r="O14" s="48"/>
      <c r="P14" s="42"/>
      <c r="Q14" s="48"/>
      <c r="R14" s="48"/>
      <c r="S14" s="22">
        <f>SUM(G14:R14)</f>
        <v>4298.4799999999996</v>
      </c>
    </row>
    <row r="15" spans="1:19" x14ac:dyDescent="0.25">
      <c r="A15" s="38"/>
      <c r="B15" s="2"/>
      <c r="C15" s="2"/>
      <c r="D15" s="2"/>
      <c r="E15" s="2"/>
      <c r="F15" s="5"/>
      <c r="G15" s="14"/>
      <c r="H15" s="17"/>
      <c r="I15" s="15"/>
      <c r="J15" s="15"/>
      <c r="K15" s="46"/>
      <c r="L15" s="46"/>
      <c r="M15" s="41"/>
      <c r="N15" s="46"/>
      <c r="O15" s="46"/>
      <c r="P15" s="41"/>
      <c r="Q15" s="46"/>
      <c r="R15" s="46"/>
      <c r="S15" s="22"/>
    </row>
    <row r="16" spans="1:19" x14ac:dyDescent="0.25">
      <c r="A16" s="38"/>
      <c r="B16" s="2"/>
      <c r="C16" s="2"/>
      <c r="D16" s="2"/>
      <c r="E16" s="2"/>
      <c r="F16" s="5" t="s">
        <v>7</v>
      </c>
      <c r="G16" s="11">
        <v>44582</v>
      </c>
      <c r="H16" s="11">
        <v>44614</v>
      </c>
      <c r="I16" s="11">
        <v>44638</v>
      </c>
      <c r="J16" s="44">
        <v>44671</v>
      </c>
      <c r="K16" s="44">
        <v>44701</v>
      </c>
      <c r="L16" s="13"/>
      <c r="M16" s="13"/>
      <c r="N16" s="13"/>
      <c r="O16" s="13"/>
      <c r="P16" s="52"/>
      <c r="Q16" s="13"/>
      <c r="R16" s="13"/>
      <c r="S16" s="21"/>
    </row>
    <row r="17" spans="1:19" x14ac:dyDescent="0.25">
      <c r="A17" s="39">
        <v>3</v>
      </c>
      <c r="B17" s="2" t="s">
        <v>54</v>
      </c>
      <c r="C17" s="2" t="s">
        <v>56</v>
      </c>
      <c r="D17" s="2" t="s">
        <v>57</v>
      </c>
      <c r="E17" s="2" t="s">
        <v>44</v>
      </c>
      <c r="F17" s="5" t="s">
        <v>8</v>
      </c>
      <c r="G17" s="12" t="s">
        <v>58</v>
      </c>
      <c r="H17" s="29" t="s">
        <v>114</v>
      </c>
      <c r="I17" s="12" t="s">
        <v>154</v>
      </c>
      <c r="J17" s="13" t="s">
        <v>182</v>
      </c>
      <c r="K17" s="13" t="s">
        <v>195</v>
      </c>
      <c r="L17" s="13"/>
      <c r="M17" s="13"/>
      <c r="N17" s="13"/>
      <c r="O17" s="13"/>
      <c r="P17" s="13"/>
      <c r="Q17" s="52"/>
      <c r="R17" s="13"/>
      <c r="S17" s="21"/>
    </row>
    <row r="18" spans="1:19" x14ac:dyDescent="0.25">
      <c r="A18" s="38"/>
      <c r="B18" s="2"/>
      <c r="C18" s="2"/>
      <c r="D18" s="2"/>
      <c r="E18" s="2"/>
      <c r="F18" s="5" t="s">
        <v>24</v>
      </c>
      <c r="G18" s="15">
        <f>299.3+4676.16</f>
        <v>4975.46</v>
      </c>
      <c r="H18" s="15">
        <f>4822.29+299.3</f>
        <v>5121.59</v>
      </c>
      <c r="I18" s="15">
        <f>299.3+5552.94</f>
        <v>5852.24</v>
      </c>
      <c r="J18" s="48">
        <f>377.9+5699.07</f>
        <v>6076.9699999999993</v>
      </c>
      <c r="K18" s="48">
        <f>388.07+5991.33</f>
        <v>6379.4</v>
      </c>
      <c r="L18" s="48"/>
      <c r="M18" s="48"/>
      <c r="N18" s="48"/>
      <c r="O18" s="48"/>
      <c r="P18" s="48"/>
      <c r="Q18" s="48"/>
      <c r="R18" s="48"/>
      <c r="S18" s="22">
        <f>SUM(G18:R18)</f>
        <v>28405.659999999996</v>
      </c>
    </row>
    <row r="19" spans="1:19" x14ac:dyDescent="0.25">
      <c r="A19" s="38"/>
      <c r="B19" s="2"/>
      <c r="C19" s="2"/>
      <c r="D19" s="2"/>
      <c r="E19" s="2"/>
      <c r="F19" s="5"/>
      <c r="G19" s="17"/>
      <c r="H19" s="17"/>
      <c r="I19" s="15"/>
      <c r="J19" s="14"/>
      <c r="K19" s="13"/>
      <c r="L19" s="13"/>
      <c r="M19" s="13"/>
      <c r="N19" s="13"/>
      <c r="O19" s="13"/>
      <c r="P19" s="13"/>
      <c r="Q19" s="13"/>
      <c r="R19" s="13"/>
      <c r="S19" s="23"/>
    </row>
    <row r="20" spans="1:19" x14ac:dyDescent="0.25">
      <c r="A20" s="38"/>
      <c r="B20" s="2"/>
      <c r="C20" s="2"/>
      <c r="D20" s="2"/>
      <c r="E20" s="2"/>
      <c r="F20" s="5" t="s">
        <v>40</v>
      </c>
      <c r="G20" s="26">
        <v>44572</v>
      </c>
      <c r="H20" s="11">
        <v>44602</v>
      </c>
      <c r="I20" s="11">
        <v>44630</v>
      </c>
      <c r="J20" s="44">
        <v>44659</v>
      </c>
      <c r="K20" s="44">
        <v>44691</v>
      </c>
      <c r="L20" s="13"/>
      <c r="M20" s="13"/>
      <c r="N20" s="13"/>
      <c r="O20" s="13"/>
      <c r="P20" s="13"/>
      <c r="Q20" s="13"/>
      <c r="R20" s="13"/>
      <c r="S20" s="21"/>
    </row>
    <row r="21" spans="1:19" x14ac:dyDescent="0.25">
      <c r="A21" s="39">
        <v>4</v>
      </c>
      <c r="B21" s="2" t="s">
        <v>33</v>
      </c>
      <c r="C21" s="2" t="s">
        <v>35</v>
      </c>
      <c r="D21" s="2" t="s">
        <v>101</v>
      </c>
      <c r="E21" s="2" t="s">
        <v>34</v>
      </c>
      <c r="F21" s="5" t="s">
        <v>41</v>
      </c>
      <c r="G21" s="29" t="s">
        <v>65</v>
      </c>
      <c r="H21" s="12" t="s">
        <v>65</v>
      </c>
      <c r="I21" s="12" t="s">
        <v>65</v>
      </c>
      <c r="J21" s="12" t="s">
        <v>65</v>
      </c>
      <c r="K21" s="13" t="s">
        <v>65</v>
      </c>
      <c r="L21" s="13"/>
      <c r="M21" s="13"/>
      <c r="N21" s="13"/>
      <c r="O21" s="13"/>
      <c r="P21" s="13"/>
      <c r="Q21" s="13"/>
      <c r="R21" s="13"/>
      <c r="S21" s="21"/>
    </row>
    <row r="22" spans="1:19" x14ac:dyDescent="0.25">
      <c r="A22" s="38"/>
      <c r="B22" s="2"/>
      <c r="C22" s="2"/>
      <c r="D22" s="2"/>
      <c r="E22" s="2"/>
      <c r="F22" s="5" t="s">
        <v>42</v>
      </c>
      <c r="G22" s="28">
        <v>538.69000000000005</v>
      </c>
      <c r="H22" s="48">
        <v>554.04999999999995</v>
      </c>
      <c r="I22" s="15">
        <v>615.54999999999995</v>
      </c>
      <c r="J22" s="15">
        <v>589.29</v>
      </c>
      <c r="K22" s="48">
        <v>639.39</v>
      </c>
      <c r="L22" s="48"/>
      <c r="M22" s="48"/>
      <c r="N22" s="48"/>
      <c r="O22" s="48"/>
      <c r="P22" s="48"/>
      <c r="Q22" s="48"/>
      <c r="R22" s="48"/>
      <c r="S22" s="22">
        <f>SUM(G22:R22)</f>
        <v>2936.97</v>
      </c>
    </row>
    <row r="23" spans="1:19" x14ac:dyDescent="0.25">
      <c r="A23" s="38"/>
      <c r="B23" s="2"/>
      <c r="C23" s="2"/>
      <c r="D23" s="2"/>
      <c r="E23" s="2"/>
      <c r="F23" s="5"/>
      <c r="G23" s="33"/>
      <c r="H23" s="35"/>
      <c r="I23" s="34"/>
      <c r="J23" s="34"/>
      <c r="K23" s="13"/>
      <c r="L23" s="51"/>
      <c r="M23" s="51"/>
      <c r="N23" s="51"/>
      <c r="O23" s="51"/>
      <c r="P23" s="51"/>
      <c r="Q23" s="51"/>
      <c r="R23" s="51"/>
      <c r="S23" s="22"/>
    </row>
    <row r="24" spans="1:19" x14ac:dyDescent="0.25">
      <c r="A24" s="38"/>
      <c r="B24" s="2"/>
      <c r="C24" s="2"/>
      <c r="D24" s="2"/>
      <c r="E24" s="2"/>
      <c r="F24" s="5" t="s">
        <v>37</v>
      </c>
      <c r="G24" s="19">
        <v>44572</v>
      </c>
      <c r="H24" s="19">
        <v>44596</v>
      </c>
      <c r="I24" s="44">
        <v>44628</v>
      </c>
      <c r="J24" s="44">
        <v>44657</v>
      </c>
      <c r="K24" s="62">
        <v>44686</v>
      </c>
      <c r="L24" s="53"/>
      <c r="M24" s="53"/>
      <c r="N24" s="53"/>
      <c r="O24" s="53"/>
      <c r="P24" s="53"/>
      <c r="Q24" s="53"/>
      <c r="R24" s="53"/>
      <c r="S24" s="22"/>
    </row>
    <row r="25" spans="1:19" x14ac:dyDescent="0.25">
      <c r="A25" s="39">
        <v>5</v>
      </c>
      <c r="B25" s="2" t="s">
        <v>31</v>
      </c>
      <c r="C25" s="2" t="s">
        <v>36</v>
      </c>
      <c r="D25" s="2" t="s">
        <v>102</v>
      </c>
      <c r="E25" s="2" t="s">
        <v>32</v>
      </c>
      <c r="F25" s="5" t="s">
        <v>38</v>
      </c>
      <c r="G25" s="37" t="s">
        <v>64</v>
      </c>
      <c r="H25" s="37" t="s">
        <v>105</v>
      </c>
      <c r="I25" s="36" t="s">
        <v>160</v>
      </c>
      <c r="J25" s="37" t="s">
        <v>192</v>
      </c>
      <c r="K25" s="63" t="s">
        <v>216</v>
      </c>
      <c r="L25" s="54"/>
      <c r="M25" s="54"/>
      <c r="N25" s="13"/>
      <c r="O25" s="13"/>
      <c r="P25" s="13"/>
      <c r="Q25" s="13"/>
      <c r="R25" s="13"/>
      <c r="S25" s="22"/>
    </row>
    <row r="26" spans="1:19" x14ac:dyDescent="0.25">
      <c r="A26" s="38"/>
      <c r="B26" s="2"/>
      <c r="C26" s="2"/>
      <c r="D26" s="2"/>
      <c r="E26" s="2"/>
      <c r="F26" s="5" t="s">
        <v>39</v>
      </c>
      <c r="G26" s="35">
        <v>242.4</v>
      </c>
      <c r="H26" s="35">
        <v>242.4</v>
      </c>
      <c r="I26" s="35">
        <v>242.4</v>
      </c>
      <c r="J26" s="35">
        <v>242.4</v>
      </c>
      <c r="K26" s="64">
        <v>313.02999999999997</v>
      </c>
      <c r="L26" s="55"/>
      <c r="M26" s="55"/>
      <c r="N26" s="30"/>
      <c r="O26" s="30"/>
      <c r="P26" s="30"/>
      <c r="Q26" s="30"/>
      <c r="R26" s="30"/>
      <c r="S26" s="22">
        <f>SUM(G26:R26)</f>
        <v>1282.6300000000001</v>
      </c>
    </row>
    <row r="27" spans="1:19" x14ac:dyDescent="0.25">
      <c r="A27" s="38"/>
      <c r="B27" s="2"/>
      <c r="C27" s="2"/>
      <c r="D27" s="2"/>
      <c r="E27" s="2"/>
      <c r="F27" s="31"/>
      <c r="G27" s="35"/>
      <c r="H27" s="33"/>
      <c r="I27" s="33"/>
      <c r="J27" s="33"/>
      <c r="K27" s="54"/>
      <c r="L27" s="54"/>
      <c r="M27" s="54"/>
      <c r="N27" s="13"/>
      <c r="O27" s="13"/>
      <c r="P27" s="13"/>
      <c r="Q27" s="13"/>
      <c r="R27" s="13"/>
      <c r="S27" s="22"/>
    </row>
    <row r="28" spans="1:19" x14ac:dyDescent="0.25">
      <c r="A28" s="38"/>
      <c r="B28" s="2"/>
      <c r="C28" s="2"/>
      <c r="D28" s="2"/>
      <c r="E28" s="2"/>
      <c r="F28" s="5" t="s">
        <v>7</v>
      </c>
      <c r="G28" s="43" t="s">
        <v>104</v>
      </c>
      <c r="H28" s="19">
        <v>44592</v>
      </c>
      <c r="I28" s="19">
        <v>44616</v>
      </c>
      <c r="J28" s="19">
        <v>44651</v>
      </c>
      <c r="K28" s="19">
        <v>44679</v>
      </c>
      <c r="L28" s="54"/>
      <c r="M28" s="54"/>
      <c r="N28" s="13"/>
      <c r="O28" s="13"/>
      <c r="P28" s="13"/>
      <c r="Q28" s="13"/>
      <c r="R28" s="13"/>
      <c r="S28" s="22"/>
    </row>
    <row r="29" spans="1:19" x14ac:dyDescent="0.25">
      <c r="A29" s="39">
        <v>6</v>
      </c>
      <c r="B29" s="2" t="s">
        <v>76</v>
      </c>
      <c r="C29" s="2" t="s">
        <v>79</v>
      </c>
      <c r="D29" s="2" t="s">
        <v>80</v>
      </c>
      <c r="E29" s="2" t="s">
        <v>81</v>
      </c>
      <c r="F29" s="5" t="s">
        <v>8</v>
      </c>
      <c r="G29" s="41" t="s">
        <v>104</v>
      </c>
      <c r="H29" s="36">
        <v>5101</v>
      </c>
      <c r="I29" s="20">
        <v>5174</v>
      </c>
      <c r="J29" s="36">
        <v>5255</v>
      </c>
      <c r="K29" s="36">
        <v>5334</v>
      </c>
      <c r="L29" s="54"/>
      <c r="M29" s="54"/>
      <c r="N29" s="13"/>
      <c r="O29" s="13"/>
      <c r="P29" s="13"/>
      <c r="Q29" s="13"/>
      <c r="R29" s="13"/>
      <c r="S29" s="22"/>
    </row>
    <row r="30" spans="1:19" x14ac:dyDescent="0.25">
      <c r="A30" s="38"/>
      <c r="B30" s="2"/>
      <c r="C30" s="2"/>
      <c r="D30" s="2"/>
      <c r="E30" s="2"/>
      <c r="F30" s="5" t="s">
        <v>24</v>
      </c>
      <c r="G30" s="42" t="s">
        <v>104</v>
      </c>
      <c r="H30" s="35">
        <v>1864.68</v>
      </c>
      <c r="I30" s="35">
        <v>2231.91</v>
      </c>
      <c r="J30" s="35">
        <v>1864.68</v>
      </c>
      <c r="K30" s="35">
        <v>1864.68</v>
      </c>
      <c r="L30" s="55"/>
      <c r="M30" s="55"/>
      <c r="N30" s="30"/>
      <c r="O30" s="30"/>
      <c r="P30" s="30"/>
      <c r="Q30" s="30"/>
      <c r="R30" s="30"/>
      <c r="S30" s="22">
        <f>SUM(G30:R30)</f>
        <v>7825.9500000000007</v>
      </c>
    </row>
    <row r="31" spans="1:19" x14ac:dyDescent="0.25">
      <c r="A31" s="38"/>
      <c r="B31" s="2"/>
      <c r="C31" s="2"/>
      <c r="D31" s="2"/>
      <c r="E31" s="2"/>
      <c r="F31" s="31"/>
      <c r="G31" s="17"/>
      <c r="H31" s="17"/>
      <c r="I31" s="17"/>
      <c r="J31" s="17"/>
      <c r="K31" s="41"/>
      <c r="L31" s="41"/>
      <c r="M31" s="41"/>
      <c r="N31" s="41"/>
      <c r="O31" s="41"/>
      <c r="P31" s="41"/>
      <c r="Q31" s="51"/>
      <c r="R31" s="53"/>
      <c r="S31" s="22"/>
    </row>
    <row r="32" spans="1:19" x14ac:dyDescent="0.25">
      <c r="A32" s="38"/>
      <c r="B32" s="2"/>
      <c r="C32" s="2"/>
      <c r="D32" s="2"/>
      <c r="E32" s="2"/>
      <c r="F32" s="5" t="s">
        <v>7</v>
      </c>
      <c r="G32" s="43" t="s">
        <v>104</v>
      </c>
      <c r="H32" s="19">
        <v>44587</v>
      </c>
      <c r="I32" s="19">
        <v>44618</v>
      </c>
      <c r="J32" s="19">
        <v>44649</v>
      </c>
      <c r="K32" s="19">
        <v>44676</v>
      </c>
      <c r="L32" s="41"/>
      <c r="M32" s="41"/>
      <c r="N32" s="41"/>
      <c r="O32" s="41"/>
      <c r="P32" s="41"/>
      <c r="Q32" s="51"/>
      <c r="R32" s="53"/>
      <c r="S32" s="22"/>
    </row>
    <row r="33" spans="1:19" x14ac:dyDescent="0.25">
      <c r="A33" s="39">
        <v>7</v>
      </c>
      <c r="B33" s="2" t="s">
        <v>85</v>
      </c>
      <c r="C33" s="2" t="s">
        <v>82</v>
      </c>
      <c r="D33" s="2" t="s">
        <v>84</v>
      </c>
      <c r="E33" s="2" t="s">
        <v>83</v>
      </c>
      <c r="F33" s="5" t="s">
        <v>8</v>
      </c>
      <c r="G33" s="41" t="s">
        <v>104</v>
      </c>
      <c r="H33" s="36" t="s">
        <v>119</v>
      </c>
      <c r="I33" s="36" t="s">
        <v>150</v>
      </c>
      <c r="J33" s="36" t="s">
        <v>177</v>
      </c>
      <c r="K33" s="36" t="s">
        <v>205</v>
      </c>
      <c r="L33" s="41"/>
      <c r="M33" s="41"/>
      <c r="N33" s="41"/>
      <c r="O33" s="41"/>
      <c r="P33" s="41"/>
      <c r="Q33" s="51"/>
      <c r="R33" s="53"/>
      <c r="S33" s="22"/>
    </row>
    <row r="34" spans="1:19" x14ac:dyDescent="0.25">
      <c r="A34" s="38"/>
      <c r="B34" s="2"/>
      <c r="C34" s="2"/>
      <c r="D34" s="2"/>
      <c r="E34" s="2"/>
      <c r="F34" s="5" t="s">
        <v>24</v>
      </c>
      <c r="G34" s="42" t="s">
        <v>104</v>
      </c>
      <c r="H34" s="35">
        <f>330+74.17</f>
        <v>404.17</v>
      </c>
      <c r="I34" s="35">
        <f>330+48.08</f>
        <v>378.08</v>
      </c>
      <c r="J34" s="35">
        <f>88.45+330</f>
        <v>418.45</v>
      </c>
      <c r="K34" s="35">
        <f>48.08+330</f>
        <v>378.08</v>
      </c>
      <c r="L34" s="42"/>
      <c r="M34" s="42"/>
      <c r="N34" s="42"/>
      <c r="O34" s="42"/>
      <c r="P34" s="42"/>
      <c r="Q34" s="34"/>
      <c r="R34" s="56"/>
      <c r="S34" s="22">
        <f>SUM(G34:R34)</f>
        <v>1578.78</v>
      </c>
    </row>
    <row r="35" spans="1:19" x14ac:dyDescent="0.25">
      <c r="A35" s="38"/>
      <c r="B35" s="2"/>
      <c r="C35" s="2"/>
      <c r="D35" s="2"/>
      <c r="E35" s="2"/>
      <c r="F35" s="31"/>
      <c r="G35" s="35"/>
      <c r="H35" s="17"/>
      <c r="I35" s="17"/>
      <c r="J35" s="17"/>
      <c r="K35" s="41"/>
      <c r="L35" s="41"/>
      <c r="M35" s="41"/>
      <c r="N35" s="41"/>
      <c r="O35" s="41"/>
      <c r="P35" s="41"/>
      <c r="Q35" s="51"/>
      <c r="R35" s="53"/>
      <c r="S35" s="22"/>
    </row>
    <row r="36" spans="1:19" x14ac:dyDescent="0.25">
      <c r="A36" s="38"/>
      <c r="B36" s="2"/>
      <c r="C36" s="2"/>
      <c r="D36" s="2"/>
      <c r="E36" s="2"/>
      <c r="F36" s="5" t="s">
        <v>86</v>
      </c>
      <c r="G36" s="43" t="s">
        <v>104</v>
      </c>
      <c r="H36" s="19">
        <v>44589</v>
      </c>
      <c r="I36" s="19">
        <v>44622</v>
      </c>
      <c r="J36" s="19">
        <v>44649</v>
      </c>
      <c r="K36" s="19">
        <v>44678</v>
      </c>
      <c r="L36" s="41"/>
      <c r="M36" s="41"/>
      <c r="N36" s="41"/>
      <c r="O36" s="41"/>
      <c r="P36" s="41"/>
      <c r="Q36" s="51"/>
      <c r="R36" s="53"/>
      <c r="S36" s="22"/>
    </row>
    <row r="37" spans="1:19" x14ac:dyDescent="0.25">
      <c r="A37" s="39">
        <v>8</v>
      </c>
      <c r="B37" s="2" t="s">
        <v>89</v>
      </c>
      <c r="C37" s="2" t="s">
        <v>91</v>
      </c>
      <c r="D37" s="18" t="s">
        <v>92</v>
      </c>
      <c r="E37" s="2" t="s">
        <v>90</v>
      </c>
      <c r="F37" s="5" t="s">
        <v>87</v>
      </c>
      <c r="G37" s="41" t="s">
        <v>104</v>
      </c>
      <c r="H37" s="36">
        <v>416696</v>
      </c>
      <c r="I37" s="36">
        <v>424856</v>
      </c>
      <c r="J37" s="36">
        <v>443863</v>
      </c>
      <c r="K37" s="36">
        <v>457472</v>
      </c>
      <c r="L37" s="41"/>
      <c r="M37" s="41"/>
      <c r="N37" s="41"/>
      <c r="O37" s="41"/>
      <c r="P37" s="41"/>
      <c r="Q37" s="51"/>
      <c r="R37" s="53"/>
      <c r="S37" s="22"/>
    </row>
    <row r="38" spans="1:19" x14ac:dyDescent="0.25">
      <c r="A38" s="38"/>
      <c r="B38" s="2"/>
      <c r="C38" s="2"/>
      <c r="D38" s="2"/>
      <c r="E38" s="2"/>
      <c r="F38" s="5" t="s">
        <v>88</v>
      </c>
      <c r="G38" s="42" t="s">
        <v>104</v>
      </c>
      <c r="H38" s="35">
        <v>3.64</v>
      </c>
      <c r="I38" s="35">
        <v>3.64</v>
      </c>
      <c r="J38" s="35">
        <v>3.64</v>
      </c>
      <c r="K38" s="35">
        <v>3.79</v>
      </c>
      <c r="L38" s="42"/>
      <c r="M38" s="42"/>
      <c r="N38" s="42"/>
      <c r="O38" s="42"/>
      <c r="P38" s="42"/>
      <c r="Q38" s="34"/>
      <c r="R38" s="56"/>
      <c r="S38" s="22">
        <f>SUM(G38:R38)</f>
        <v>14.71</v>
      </c>
    </row>
    <row r="39" spans="1:19" x14ac:dyDescent="0.25">
      <c r="A39" s="38"/>
      <c r="B39" s="2"/>
      <c r="C39" s="2"/>
      <c r="D39" s="2"/>
      <c r="E39" s="2"/>
      <c r="F39" s="5"/>
      <c r="G39" s="35"/>
      <c r="H39" s="17"/>
      <c r="I39" s="17"/>
      <c r="J39" s="17"/>
      <c r="K39" s="41"/>
      <c r="L39" s="41"/>
      <c r="M39" s="41"/>
      <c r="N39" s="41"/>
      <c r="O39" s="41"/>
      <c r="P39" s="41"/>
      <c r="Q39" s="51"/>
      <c r="R39" s="53"/>
      <c r="S39" s="22"/>
    </row>
    <row r="40" spans="1:19" x14ac:dyDescent="0.25">
      <c r="A40" s="38"/>
      <c r="B40" s="2"/>
      <c r="C40" s="2"/>
      <c r="D40" s="2"/>
      <c r="E40" s="2"/>
      <c r="F40" s="5" t="s">
        <v>7</v>
      </c>
      <c r="G40" s="43" t="s">
        <v>104</v>
      </c>
      <c r="H40" s="19">
        <v>44593</v>
      </c>
      <c r="I40" s="19">
        <v>44624</v>
      </c>
      <c r="J40" s="19">
        <v>44652</v>
      </c>
      <c r="K40" s="19">
        <v>44683</v>
      </c>
      <c r="L40" s="41"/>
      <c r="M40" s="41"/>
      <c r="N40" s="41"/>
      <c r="O40" s="41"/>
      <c r="P40" s="41"/>
      <c r="Q40" s="51"/>
      <c r="R40" s="53"/>
      <c r="S40" s="22"/>
    </row>
    <row r="41" spans="1:19" x14ac:dyDescent="0.25">
      <c r="A41" s="39">
        <v>9</v>
      </c>
      <c r="B41" s="2" t="s">
        <v>93</v>
      </c>
      <c r="C41" s="2" t="s">
        <v>95</v>
      </c>
      <c r="D41" s="2" t="s">
        <v>96</v>
      </c>
      <c r="E41" s="2" t="s">
        <v>94</v>
      </c>
      <c r="F41" s="5" t="s">
        <v>8</v>
      </c>
      <c r="G41" s="41" t="s">
        <v>104</v>
      </c>
      <c r="H41" s="36">
        <v>286544</v>
      </c>
      <c r="I41" s="36">
        <v>292566</v>
      </c>
      <c r="J41" s="36">
        <v>296876</v>
      </c>
      <c r="K41" s="36">
        <v>302305</v>
      </c>
      <c r="L41" s="41"/>
      <c r="M41" s="41"/>
      <c r="N41" s="41"/>
      <c r="O41" s="41"/>
      <c r="P41" s="41"/>
      <c r="Q41" s="51"/>
      <c r="R41" s="53"/>
      <c r="S41" s="22"/>
    </row>
    <row r="42" spans="1:19" x14ac:dyDescent="0.25">
      <c r="A42" s="38"/>
      <c r="B42" s="2"/>
      <c r="C42" s="2"/>
      <c r="D42" s="2"/>
      <c r="E42" s="2"/>
      <c r="F42" s="5" t="s">
        <v>24</v>
      </c>
      <c r="G42" s="42" t="s">
        <v>104</v>
      </c>
      <c r="H42" s="35">
        <v>4.1399999999999997</v>
      </c>
      <c r="I42" s="35">
        <v>4.1399999999999997</v>
      </c>
      <c r="J42" s="35">
        <v>4.1399999999999997</v>
      </c>
      <c r="K42" s="35">
        <v>4.1399999999999997</v>
      </c>
      <c r="L42" s="42"/>
      <c r="M42" s="42"/>
      <c r="N42" s="42"/>
      <c r="O42" s="42"/>
      <c r="P42" s="42"/>
      <c r="Q42" s="34"/>
      <c r="R42" s="56"/>
      <c r="S42" s="22">
        <f>SUM(G42:R42)</f>
        <v>16.559999999999999</v>
      </c>
    </row>
    <row r="43" spans="1:19" x14ac:dyDescent="0.25">
      <c r="A43" s="38"/>
      <c r="B43" s="2"/>
      <c r="C43" s="2"/>
      <c r="D43" s="2"/>
      <c r="E43" s="2"/>
      <c r="F43" s="31"/>
      <c r="G43" s="42"/>
      <c r="H43" s="35"/>
      <c r="I43" s="17"/>
      <c r="J43" s="17"/>
      <c r="K43" s="41"/>
      <c r="L43" s="41"/>
      <c r="M43" s="41"/>
      <c r="N43" s="41"/>
      <c r="O43" s="41"/>
      <c r="P43" s="41"/>
      <c r="Q43" s="51"/>
      <c r="R43" s="53"/>
      <c r="S43" s="22"/>
    </row>
    <row r="44" spans="1:19" x14ac:dyDescent="0.25">
      <c r="A44" s="38"/>
      <c r="B44" s="2"/>
      <c r="C44" s="2"/>
      <c r="D44" s="2"/>
      <c r="E44" s="2"/>
      <c r="F44" s="5" t="s">
        <v>7</v>
      </c>
      <c r="G44" s="43" t="s">
        <v>104</v>
      </c>
      <c r="H44" s="43" t="s">
        <v>104</v>
      </c>
      <c r="I44" s="19">
        <v>44609</v>
      </c>
      <c r="J44" s="19">
        <v>44637</v>
      </c>
      <c r="K44" s="43">
        <v>44669</v>
      </c>
      <c r="L44" s="41"/>
      <c r="M44" s="41"/>
      <c r="N44" s="41"/>
      <c r="O44" s="41"/>
      <c r="P44" s="41"/>
      <c r="Q44" s="51"/>
      <c r="R44" s="53"/>
      <c r="S44" s="22"/>
    </row>
    <row r="45" spans="1:19" x14ac:dyDescent="0.25">
      <c r="A45" s="39">
        <v>10</v>
      </c>
      <c r="B45" s="2" t="s">
        <v>144</v>
      </c>
      <c r="C45" s="2" t="s">
        <v>145</v>
      </c>
      <c r="D45" s="2" t="s">
        <v>146</v>
      </c>
      <c r="E45" s="2" t="s">
        <v>147</v>
      </c>
      <c r="F45" s="5" t="s">
        <v>8</v>
      </c>
      <c r="G45" s="16" t="s">
        <v>104</v>
      </c>
      <c r="H45" s="16" t="s">
        <v>104</v>
      </c>
      <c r="I45" s="36">
        <v>605130</v>
      </c>
      <c r="J45" s="36">
        <v>608349</v>
      </c>
      <c r="K45" s="41">
        <v>611315</v>
      </c>
      <c r="L45" s="41"/>
      <c r="M45" s="41"/>
      <c r="N45" s="41"/>
      <c r="O45" s="41"/>
      <c r="P45" s="41"/>
      <c r="Q45" s="51"/>
      <c r="R45" s="53"/>
      <c r="S45" s="22"/>
    </row>
    <row r="46" spans="1:19" x14ac:dyDescent="0.25">
      <c r="A46" s="38"/>
      <c r="B46" s="2"/>
      <c r="C46" s="2"/>
      <c r="D46" s="2"/>
      <c r="E46" s="2"/>
      <c r="F46" s="5" t="s">
        <v>24</v>
      </c>
      <c r="G46" s="42" t="s">
        <v>104</v>
      </c>
      <c r="H46" s="42" t="s">
        <v>104</v>
      </c>
      <c r="I46" s="35">
        <v>1105.56</v>
      </c>
      <c r="J46" s="35">
        <v>1056.71</v>
      </c>
      <c r="K46" s="42">
        <v>1295.7</v>
      </c>
      <c r="L46" s="42"/>
      <c r="M46" s="42"/>
      <c r="N46" s="42"/>
      <c r="O46" s="42"/>
      <c r="P46" s="42"/>
      <c r="Q46" s="34"/>
      <c r="R46" s="56"/>
      <c r="S46" s="22">
        <f>SUM(G46:R46)</f>
        <v>3457.9700000000003</v>
      </c>
    </row>
    <row r="47" spans="1:19" x14ac:dyDescent="0.25">
      <c r="A47" s="38"/>
      <c r="B47" s="2"/>
      <c r="C47" s="2"/>
      <c r="D47" s="2"/>
      <c r="E47" s="2"/>
      <c r="F47" s="31"/>
      <c r="G47" s="42"/>
      <c r="H47" s="42"/>
      <c r="I47" s="35"/>
      <c r="J47" s="35"/>
      <c r="K47" s="42"/>
      <c r="L47" s="42"/>
      <c r="M47" s="42"/>
      <c r="N47" s="42"/>
      <c r="O47" s="42"/>
      <c r="P47" s="42"/>
      <c r="Q47" s="34"/>
      <c r="R47" s="56"/>
      <c r="S47" s="22"/>
    </row>
    <row r="48" spans="1:19" x14ac:dyDescent="0.25">
      <c r="A48" s="38"/>
      <c r="B48" s="2"/>
      <c r="C48" s="2"/>
      <c r="D48" s="2"/>
      <c r="E48" s="2"/>
      <c r="F48" s="5" t="s">
        <v>37</v>
      </c>
      <c r="G48" s="43" t="s">
        <v>104</v>
      </c>
      <c r="H48" s="43" t="s">
        <v>104</v>
      </c>
      <c r="I48" s="43" t="s">
        <v>104</v>
      </c>
      <c r="J48" s="43" t="s">
        <v>104</v>
      </c>
      <c r="K48" s="19">
        <v>44691</v>
      </c>
      <c r="L48" s="42"/>
      <c r="M48" s="42"/>
      <c r="N48" s="42"/>
      <c r="O48" s="42"/>
      <c r="P48" s="42"/>
      <c r="Q48" s="34"/>
      <c r="R48" s="56"/>
      <c r="S48" s="22"/>
    </row>
    <row r="49" spans="1:19" x14ac:dyDescent="0.25">
      <c r="A49" s="39">
        <v>11</v>
      </c>
      <c r="B49" s="2" t="s">
        <v>47</v>
      </c>
      <c r="C49" s="2" t="s">
        <v>45</v>
      </c>
      <c r="D49" s="2" t="s">
        <v>99</v>
      </c>
      <c r="E49" s="2" t="s">
        <v>46</v>
      </c>
      <c r="F49" s="31" t="s">
        <v>38</v>
      </c>
      <c r="G49" s="16" t="s">
        <v>104</v>
      </c>
      <c r="H49" s="16" t="s">
        <v>104</v>
      </c>
      <c r="I49" s="16" t="s">
        <v>104</v>
      </c>
      <c r="J49" s="16" t="s">
        <v>104</v>
      </c>
      <c r="K49" s="36">
        <v>48726</v>
      </c>
      <c r="L49" s="42"/>
      <c r="M49" s="42"/>
      <c r="N49" s="42"/>
      <c r="O49" s="42"/>
      <c r="P49" s="42"/>
      <c r="Q49" s="34"/>
      <c r="R49" s="56"/>
      <c r="S49" s="22"/>
    </row>
    <row r="50" spans="1:19" x14ac:dyDescent="0.25">
      <c r="A50" s="38"/>
      <c r="B50" s="2"/>
      <c r="C50" s="2"/>
      <c r="D50" s="2"/>
      <c r="E50" s="2"/>
      <c r="F50" s="31" t="s">
        <v>39</v>
      </c>
      <c r="G50" s="42" t="s">
        <v>104</v>
      </c>
      <c r="H50" s="42" t="s">
        <v>104</v>
      </c>
      <c r="I50" s="42" t="s">
        <v>104</v>
      </c>
      <c r="J50" s="42" t="s">
        <v>104</v>
      </c>
      <c r="K50" s="35">
        <v>40.619999999999997</v>
      </c>
      <c r="L50" s="42"/>
      <c r="M50" s="42"/>
      <c r="N50" s="42"/>
      <c r="O50" s="42"/>
      <c r="P50" s="42"/>
      <c r="Q50" s="34"/>
      <c r="R50" s="56"/>
      <c r="S50" s="22">
        <f>SUM(G50:R50)</f>
        <v>40.619999999999997</v>
      </c>
    </row>
    <row r="51" spans="1:19" x14ac:dyDescent="0.25">
      <c r="A51" s="38"/>
      <c r="B51" s="2"/>
      <c r="C51" s="2"/>
      <c r="D51" s="2"/>
      <c r="E51" s="2"/>
      <c r="F51" s="31"/>
      <c r="G51" s="42"/>
      <c r="H51" s="42"/>
      <c r="I51" s="42"/>
      <c r="J51" s="42"/>
      <c r="K51" s="35"/>
      <c r="L51" s="42"/>
      <c r="M51" s="42"/>
      <c r="N51" s="42"/>
      <c r="O51" s="42"/>
      <c r="P51" s="42"/>
      <c r="Q51" s="34"/>
      <c r="R51" s="56"/>
      <c r="S51" s="22"/>
    </row>
    <row r="52" spans="1:19" x14ac:dyDescent="0.25">
      <c r="A52" s="38"/>
      <c r="B52" s="2"/>
      <c r="C52" s="2"/>
      <c r="D52" s="2"/>
      <c r="E52" s="2"/>
      <c r="F52" s="5" t="s">
        <v>37</v>
      </c>
      <c r="G52" s="43" t="s">
        <v>104</v>
      </c>
      <c r="H52" s="43" t="s">
        <v>104</v>
      </c>
      <c r="I52" s="43" t="s">
        <v>104</v>
      </c>
      <c r="J52" s="43" t="s">
        <v>104</v>
      </c>
      <c r="K52" s="19">
        <v>44706</v>
      </c>
      <c r="L52" s="42"/>
      <c r="M52" s="42"/>
      <c r="N52" s="42"/>
      <c r="O52" s="42"/>
      <c r="P52" s="42"/>
      <c r="Q52" s="34"/>
      <c r="R52" s="56"/>
      <c r="S52" s="22"/>
    </row>
    <row r="53" spans="1:19" x14ac:dyDescent="0.25">
      <c r="A53" s="38"/>
      <c r="B53" s="2" t="s">
        <v>47</v>
      </c>
      <c r="C53" s="2" t="s">
        <v>218</v>
      </c>
      <c r="D53" s="2" t="s">
        <v>219</v>
      </c>
      <c r="E53" s="2" t="s">
        <v>46</v>
      </c>
      <c r="F53" s="31" t="s">
        <v>38</v>
      </c>
      <c r="G53" s="16" t="s">
        <v>104</v>
      </c>
      <c r="H53" s="16" t="s">
        <v>104</v>
      </c>
      <c r="I53" s="16" t="s">
        <v>104</v>
      </c>
      <c r="J53" s="16" t="s">
        <v>104</v>
      </c>
      <c r="K53" s="36">
        <v>49325</v>
      </c>
      <c r="L53" s="42"/>
      <c r="M53" s="42"/>
      <c r="N53" s="42"/>
      <c r="O53" s="42"/>
      <c r="P53" s="42"/>
      <c r="Q53" s="34"/>
      <c r="R53" s="56"/>
      <c r="S53" s="22"/>
    </row>
    <row r="54" spans="1:19" x14ac:dyDescent="0.25">
      <c r="A54" s="38"/>
      <c r="B54" s="2"/>
      <c r="C54" s="2"/>
      <c r="D54" s="2"/>
      <c r="E54" s="2"/>
      <c r="F54" s="31" t="s">
        <v>39</v>
      </c>
      <c r="G54" s="42" t="s">
        <v>104</v>
      </c>
      <c r="H54" s="42" t="s">
        <v>104</v>
      </c>
      <c r="I54" s="42" t="s">
        <v>104</v>
      </c>
      <c r="J54" s="42" t="s">
        <v>104</v>
      </c>
      <c r="K54" s="65">
        <f>47.79</f>
        <v>47.79</v>
      </c>
      <c r="L54" s="42"/>
      <c r="M54" s="42"/>
      <c r="N54" s="42"/>
      <c r="O54" s="42"/>
      <c r="P54" s="42"/>
      <c r="Q54" s="34"/>
      <c r="R54" s="56"/>
      <c r="S54" s="22">
        <f>SUM(G54:R54)</f>
        <v>47.79</v>
      </c>
    </row>
    <row r="55" spans="1:19" x14ac:dyDescent="0.25">
      <c r="A55" s="38"/>
      <c r="B55" s="2"/>
      <c r="C55" s="2"/>
      <c r="D55" s="2"/>
      <c r="E55" s="2"/>
      <c r="F55" s="31"/>
      <c r="G55" s="17"/>
      <c r="H55" s="17"/>
      <c r="I55" s="17"/>
      <c r="J55" s="17"/>
      <c r="K55" s="41"/>
      <c r="L55" s="41"/>
      <c r="M55" s="41"/>
      <c r="N55" s="41"/>
      <c r="O55" s="41"/>
      <c r="P55" s="41"/>
      <c r="Q55" s="51"/>
      <c r="R55" s="53"/>
      <c r="S55" s="22"/>
    </row>
    <row r="56" spans="1:19" x14ac:dyDescent="0.25">
      <c r="A56" s="38"/>
      <c r="B56" s="2"/>
      <c r="C56" s="2"/>
      <c r="D56" s="2"/>
      <c r="E56" s="2"/>
      <c r="F56" s="5" t="s">
        <v>7</v>
      </c>
      <c r="G56" s="19">
        <v>44582</v>
      </c>
      <c r="H56" s="43" t="s">
        <v>104</v>
      </c>
      <c r="I56" s="43" t="s">
        <v>104</v>
      </c>
      <c r="J56" s="19">
        <v>44650</v>
      </c>
      <c r="K56" s="43" t="s">
        <v>104</v>
      </c>
      <c r="L56" s="41"/>
      <c r="M56" s="41"/>
      <c r="N56" s="41"/>
      <c r="O56" s="41"/>
      <c r="P56" s="41"/>
      <c r="Q56" s="51"/>
      <c r="R56" s="53"/>
      <c r="S56" s="22"/>
    </row>
    <row r="57" spans="1:19" x14ac:dyDescent="0.25">
      <c r="A57" s="39">
        <v>12</v>
      </c>
      <c r="B57" s="2" t="s">
        <v>66</v>
      </c>
      <c r="C57" s="2" t="s">
        <v>67</v>
      </c>
      <c r="D57" s="2" t="s">
        <v>68</v>
      </c>
      <c r="E57" s="2" t="s">
        <v>69</v>
      </c>
      <c r="F57" s="5" t="s">
        <v>8</v>
      </c>
      <c r="G57" s="36">
        <v>289</v>
      </c>
      <c r="H57" s="41" t="s">
        <v>104</v>
      </c>
      <c r="I57" s="41" t="s">
        <v>104</v>
      </c>
      <c r="J57" s="36">
        <v>293</v>
      </c>
      <c r="K57" s="41" t="s">
        <v>104</v>
      </c>
      <c r="L57" s="41"/>
      <c r="M57" s="41"/>
      <c r="N57" s="41"/>
      <c r="O57" s="41"/>
      <c r="P57" s="41"/>
      <c r="Q57" s="51"/>
      <c r="R57" s="53"/>
      <c r="S57" s="22"/>
    </row>
    <row r="58" spans="1:19" x14ac:dyDescent="0.25">
      <c r="A58" s="38"/>
      <c r="B58" s="2"/>
      <c r="C58" s="2"/>
      <c r="D58" s="2"/>
      <c r="E58" s="2"/>
      <c r="F58" s="5" t="s">
        <v>24</v>
      </c>
      <c r="G58" s="32">
        <v>77.95</v>
      </c>
      <c r="H58" s="42" t="s">
        <v>104</v>
      </c>
      <c r="I58" s="42" t="s">
        <v>104</v>
      </c>
      <c r="J58" s="35">
        <v>48.08</v>
      </c>
      <c r="K58" s="17" t="s">
        <v>104</v>
      </c>
      <c r="L58" s="42"/>
      <c r="M58" s="42"/>
      <c r="N58" s="42"/>
      <c r="O58" s="42"/>
      <c r="P58" s="42"/>
      <c r="Q58" s="34"/>
      <c r="R58" s="56"/>
      <c r="S58" s="22">
        <f>SUM(G58:R58)</f>
        <v>126.03</v>
      </c>
    </row>
    <row r="59" spans="1:19" x14ac:dyDescent="0.25">
      <c r="A59" s="38"/>
      <c r="B59" s="2"/>
      <c r="C59" s="2"/>
      <c r="D59" s="2"/>
      <c r="E59" s="2"/>
      <c r="F59" s="31"/>
      <c r="G59" s="32"/>
      <c r="H59" s="42"/>
      <c r="I59" s="17"/>
      <c r="J59" s="17"/>
      <c r="K59" s="41"/>
      <c r="L59" s="41"/>
      <c r="M59" s="41"/>
      <c r="N59" s="41"/>
      <c r="O59" s="41"/>
      <c r="P59" s="41"/>
      <c r="Q59" s="51"/>
      <c r="R59" s="53"/>
      <c r="S59" s="22"/>
    </row>
    <row r="60" spans="1:19" x14ac:dyDescent="0.25">
      <c r="A60" s="38"/>
      <c r="B60" s="2"/>
      <c r="C60" s="2"/>
      <c r="D60" s="2"/>
      <c r="E60" s="2"/>
      <c r="F60" s="5" t="s">
        <v>7</v>
      </c>
      <c r="G60" s="43" t="s">
        <v>104</v>
      </c>
      <c r="H60" s="19">
        <v>44595</v>
      </c>
      <c r="I60" s="19">
        <v>44634</v>
      </c>
      <c r="J60" s="43" t="s">
        <v>104</v>
      </c>
      <c r="K60" s="43" t="s">
        <v>104</v>
      </c>
      <c r="L60" s="41"/>
      <c r="M60" s="41"/>
      <c r="N60" s="41"/>
      <c r="O60" s="41"/>
      <c r="P60" s="41"/>
      <c r="Q60" s="51"/>
      <c r="R60" s="53"/>
      <c r="S60" s="22"/>
    </row>
    <row r="61" spans="1:19" x14ac:dyDescent="0.25">
      <c r="A61" s="39">
        <v>13</v>
      </c>
      <c r="B61" s="2" t="s">
        <v>60</v>
      </c>
      <c r="C61" s="2" t="s">
        <v>70</v>
      </c>
      <c r="D61" s="2" t="s">
        <v>61</v>
      </c>
      <c r="E61" s="2" t="s">
        <v>71</v>
      </c>
      <c r="F61" s="5" t="s">
        <v>8</v>
      </c>
      <c r="G61" s="41" t="s">
        <v>104</v>
      </c>
      <c r="H61" s="36">
        <v>21</v>
      </c>
      <c r="I61" s="36">
        <v>22</v>
      </c>
      <c r="J61" s="41" t="s">
        <v>104</v>
      </c>
      <c r="K61" s="41" t="s">
        <v>104</v>
      </c>
      <c r="L61" s="41"/>
      <c r="M61" s="41"/>
      <c r="N61" s="41"/>
      <c r="O61" s="41"/>
      <c r="P61" s="41"/>
      <c r="Q61" s="51"/>
      <c r="R61" s="53"/>
      <c r="S61" s="22"/>
    </row>
    <row r="62" spans="1:19" x14ac:dyDescent="0.25">
      <c r="A62" s="38"/>
      <c r="B62" s="2"/>
      <c r="C62" s="2"/>
      <c r="D62" s="2"/>
      <c r="E62" s="2"/>
      <c r="F62" s="5" t="s">
        <v>24</v>
      </c>
      <c r="G62" s="42" t="s">
        <v>104</v>
      </c>
      <c r="H62" s="35">
        <v>3740.01</v>
      </c>
      <c r="I62" s="35">
        <v>4084.88</v>
      </c>
      <c r="J62" s="17" t="s">
        <v>104</v>
      </c>
      <c r="K62" s="17" t="s">
        <v>104</v>
      </c>
      <c r="L62" s="42"/>
      <c r="M62" s="42"/>
      <c r="N62" s="42"/>
      <c r="O62" s="42"/>
      <c r="P62" s="42"/>
      <c r="Q62" s="34"/>
      <c r="R62" s="56"/>
      <c r="S62" s="22">
        <f>SUM(G62:R62)</f>
        <v>7824.89</v>
      </c>
    </row>
    <row r="63" spans="1:19" x14ac:dyDescent="0.25">
      <c r="A63" s="38"/>
      <c r="B63" s="2"/>
      <c r="C63" s="2"/>
      <c r="D63" s="2"/>
      <c r="E63" s="2"/>
      <c r="F63" s="31"/>
      <c r="G63" s="42"/>
      <c r="H63" s="35"/>
      <c r="I63" s="17"/>
      <c r="J63" s="17"/>
      <c r="K63" s="41"/>
      <c r="L63" s="41"/>
      <c r="M63" s="41"/>
      <c r="N63" s="41"/>
      <c r="O63" s="41"/>
      <c r="P63" s="41"/>
      <c r="Q63" s="51"/>
      <c r="R63" s="53"/>
      <c r="S63" s="22"/>
    </row>
    <row r="64" spans="1:19" x14ac:dyDescent="0.25">
      <c r="A64" s="38"/>
      <c r="B64" s="2"/>
      <c r="C64" s="2"/>
      <c r="D64" s="2"/>
      <c r="E64" s="2"/>
      <c r="F64" s="5" t="s">
        <v>7</v>
      </c>
      <c r="G64" s="43" t="s">
        <v>104</v>
      </c>
      <c r="H64" s="19">
        <v>44606</v>
      </c>
      <c r="I64" s="43" t="s">
        <v>104</v>
      </c>
      <c r="J64" s="19">
        <v>44659</v>
      </c>
      <c r="K64" s="43" t="s">
        <v>104</v>
      </c>
      <c r="L64" s="41"/>
      <c r="M64" s="41"/>
      <c r="N64" s="41"/>
      <c r="O64" s="41"/>
      <c r="P64" s="41"/>
      <c r="Q64" s="51"/>
      <c r="R64" s="53"/>
      <c r="S64" s="22"/>
    </row>
    <row r="65" spans="1:19" x14ac:dyDescent="0.25">
      <c r="A65" s="39">
        <v>14</v>
      </c>
      <c r="B65" s="2" t="s">
        <v>173</v>
      </c>
      <c r="C65" s="2" t="s">
        <v>138</v>
      </c>
      <c r="D65" s="2" t="s">
        <v>139</v>
      </c>
      <c r="E65" s="2" t="s">
        <v>75</v>
      </c>
      <c r="F65" s="5" t="s">
        <v>8</v>
      </c>
      <c r="G65" s="41" t="s">
        <v>104</v>
      </c>
      <c r="H65" s="36">
        <v>29</v>
      </c>
      <c r="I65" s="41" t="s">
        <v>104</v>
      </c>
      <c r="J65" s="36">
        <v>35</v>
      </c>
      <c r="K65" s="41" t="s">
        <v>104</v>
      </c>
      <c r="L65" s="41"/>
      <c r="M65" s="41"/>
      <c r="N65" s="41"/>
      <c r="O65" s="41"/>
      <c r="P65" s="41"/>
      <c r="Q65" s="51"/>
      <c r="R65" s="53"/>
      <c r="S65" s="22"/>
    </row>
    <row r="66" spans="1:19" x14ac:dyDescent="0.25">
      <c r="A66" s="38"/>
      <c r="B66" s="2"/>
      <c r="C66" s="2"/>
      <c r="D66" s="2"/>
      <c r="E66" s="2"/>
      <c r="F66" s="5" t="s">
        <v>24</v>
      </c>
      <c r="G66" s="42" t="s">
        <v>104</v>
      </c>
      <c r="H66" s="35">
        <v>480</v>
      </c>
      <c r="I66" s="42" t="s">
        <v>104</v>
      </c>
      <c r="J66" s="35">
        <v>580</v>
      </c>
      <c r="K66" s="17" t="s">
        <v>104</v>
      </c>
      <c r="L66" s="42"/>
      <c r="M66" s="42"/>
      <c r="N66" s="42"/>
      <c r="O66" s="42"/>
      <c r="P66" s="42"/>
      <c r="Q66" s="34"/>
      <c r="R66" s="56"/>
      <c r="S66" s="22">
        <f>SUM(G66:R66)</f>
        <v>1060</v>
      </c>
    </row>
    <row r="67" spans="1:19" x14ac:dyDescent="0.25">
      <c r="A67" s="38"/>
      <c r="B67" s="2"/>
      <c r="C67" s="2"/>
      <c r="D67" s="2"/>
      <c r="E67" s="2"/>
      <c r="F67" s="31"/>
      <c r="G67" s="42"/>
      <c r="H67" s="35"/>
      <c r="I67" s="17"/>
      <c r="J67" s="17"/>
      <c r="K67" s="41"/>
      <c r="L67" s="41"/>
      <c r="M67" s="41"/>
      <c r="N67" s="41"/>
      <c r="O67" s="41"/>
      <c r="P67" s="41"/>
      <c r="Q67" s="51"/>
      <c r="R67" s="53"/>
      <c r="S67" s="22"/>
    </row>
    <row r="68" spans="1:19" x14ac:dyDescent="0.25">
      <c r="A68" s="38"/>
      <c r="C68" s="2"/>
      <c r="D68" s="2"/>
      <c r="E68" s="2"/>
      <c r="F68" s="5" t="s">
        <v>7</v>
      </c>
      <c r="G68" s="43" t="s">
        <v>104</v>
      </c>
      <c r="H68" s="43" t="s">
        <v>104</v>
      </c>
      <c r="I68" s="19">
        <v>44623</v>
      </c>
      <c r="J68" s="43" t="s">
        <v>104</v>
      </c>
      <c r="K68" s="43" t="s">
        <v>104</v>
      </c>
      <c r="L68" s="41"/>
      <c r="M68" s="41"/>
      <c r="N68" s="41"/>
      <c r="O68" s="41"/>
      <c r="P68" s="41"/>
      <c r="Q68" s="51"/>
      <c r="R68" s="53"/>
      <c r="S68" s="22"/>
    </row>
    <row r="69" spans="1:19" x14ac:dyDescent="0.25">
      <c r="A69" s="39">
        <v>15</v>
      </c>
      <c r="B69" s="2" t="s">
        <v>135</v>
      </c>
      <c r="C69" s="2" t="s">
        <v>136</v>
      </c>
      <c r="D69" s="2" t="s">
        <v>151</v>
      </c>
      <c r="E69" s="2" t="s">
        <v>121</v>
      </c>
      <c r="F69" s="5" t="s">
        <v>8</v>
      </c>
      <c r="G69" s="41" t="s">
        <v>104</v>
      </c>
      <c r="H69" s="41" t="s">
        <v>104</v>
      </c>
      <c r="I69" s="36">
        <v>15</v>
      </c>
      <c r="J69" s="41" t="s">
        <v>104</v>
      </c>
      <c r="K69" s="41" t="s">
        <v>104</v>
      </c>
      <c r="L69" s="41"/>
      <c r="M69" s="41"/>
      <c r="N69" s="41"/>
      <c r="O69" s="41"/>
      <c r="P69" s="41"/>
      <c r="Q69" s="51"/>
      <c r="R69" s="53"/>
      <c r="S69" s="22"/>
    </row>
    <row r="70" spans="1:19" x14ac:dyDescent="0.25">
      <c r="A70" s="38"/>
      <c r="B70" s="2"/>
      <c r="C70" s="2"/>
      <c r="D70" s="2"/>
      <c r="E70" s="2"/>
      <c r="F70" s="5" t="s">
        <v>24</v>
      </c>
      <c r="G70" s="17" t="s">
        <v>104</v>
      </c>
      <c r="H70" s="17" t="s">
        <v>104</v>
      </c>
      <c r="I70" s="35">
        <v>96.61</v>
      </c>
      <c r="J70" s="17" t="s">
        <v>104</v>
      </c>
      <c r="K70" s="17" t="s">
        <v>104</v>
      </c>
      <c r="L70" s="42"/>
      <c r="M70" s="42"/>
      <c r="N70" s="42"/>
      <c r="O70" s="42"/>
      <c r="P70" s="42"/>
      <c r="Q70" s="34"/>
      <c r="R70" s="56"/>
      <c r="S70" s="22">
        <f>SUM(G70:R70)</f>
        <v>96.61</v>
      </c>
    </row>
    <row r="71" spans="1:19" x14ac:dyDescent="0.25">
      <c r="A71" s="38"/>
      <c r="B71" s="2"/>
      <c r="C71" s="2"/>
      <c r="D71" s="2"/>
      <c r="E71" s="2"/>
      <c r="F71" s="31"/>
      <c r="G71" s="17"/>
      <c r="H71" s="17"/>
      <c r="I71" s="35"/>
      <c r="J71" s="17"/>
      <c r="K71" s="41"/>
      <c r="L71" s="41"/>
      <c r="M71" s="41"/>
      <c r="N71" s="41"/>
      <c r="O71" s="41"/>
      <c r="P71" s="41"/>
      <c r="Q71" s="51"/>
      <c r="R71" s="53"/>
      <c r="S71" s="22"/>
    </row>
    <row r="72" spans="1:19" x14ac:dyDescent="0.25">
      <c r="A72" s="38"/>
      <c r="B72" s="2"/>
      <c r="C72" s="2"/>
      <c r="D72" s="2"/>
      <c r="E72" s="2"/>
      <c r="F72" s="5" t="s">
        <v>7</v>
      </c>
      <c r="G72" s="43" t="s">
        <v>104</v>
      </c>
      <c r="H72" s="43" t="s">
        <v>104</v>
      </c>
      <c r="I72" s="43" t="s">
        <v>104</v>
      </c>
      <c r="J72" s="19">
        <v>44648</v>
      </c>
      <c r="K72" s="43" t="s">
        <v>104</v>
      </c>
      <c r="L72" s="41"/>
      <c r="M72" s="41"/>
      <c r="N72" s="41"/>
      <c r="O72" s="41"/>
      <c r="P72" s="41"/>
      <c r="Q72" s="51"/>
      <c r="R72" s="53"/>
      <c r="S72" s="22"/>
    </row>
    <row r="73" spans="1:19" x14ac:dyDescent="0.25">
      <c r="A73" s="39">
        <v>16</v>
      </c>
      <c r="B73" s="2" t="s">
        <v>174</v>
      </c>
      <c r="C73" s="2" t="s">
        <v>175</v>
      </c>
      <c r="D73" s="2" t="s">
        <v>176</v>
      </c>
      <c r="E73" s="2" t="s">
        <v>162</v>
      </c>
      <c r="F73" s="5" t="s">
        <v>8</v>
      </c>
      <c r="G73" s="41" t="s">
        <v>104</v>
      </c>
      <c r="H73" s="41" t="s">
        <v>104</v>
      </c>
      <c r="I73" s="41" t="s">
        <v>104</v>
      </c>
      <c r="J73" s="36">
        <v>7672</v>
      </c>
      <c r="K73" s="41" t="s">
        <v>104</v>
      </c>
      <c r="L73" s="41"/>
      <c r="M73" s="41"/>
      <c r="N73" s="41"/>
      <c r="O73" s="41"/>
      <c r="P73" s="41"/>
      <c r="Q73" s="51"/>
      <c r="R73" s="53"/>
      <c r="S73" s="22"/>
    </row>
    <row r="74" spans="1:19" x14ac:dyDescent="0.25">
      <c r="A74" s="38"/>
      <c r="B74" s="2"/>
      <c r="C74" s="2"/>
      <c r="D74" s="2"/>
      <c r="E74" s="2"/>
      <c r="F74" s="5" t="s">
        <v>24</v>
      </c>
      <c r="G74" s="17" t="s">
        <v>104</v>
      </c>
      <c r="H74" s="17" t="s">
        <v>104</v>
      </c>
      <c r="I74" s="17" t="s">
        <v>104</v>
      </c>
      <c r="J74" s="35">
        <v>445</v>
      </c>
      <c r="K74" s="17" t="s">
        <v>104</v>
      </c>
      <c r="L74" s="42"/>
      <c r="M74" s="42"/>
      <c r="N74" s="42"/>
      <c r="O74" s="42"/>
      <c r="P74" s="42"/>
      <c r="Q74" s="34"/>
      <c r="R74" s="56"/>
      <c r="S74" s="22">
        <f>SUM(G74:R74)</f>
        <v>445</v>
      </c>
    </row>
    <row r="75" spans="1:19" x14ac:dyDescent="0.25">
      <c r="A75" s="38"/>
      <c r="B75" s="2"/>
      <c r="C75" s="2"/>
      <c r="D75" s="2"/>
      <c r="E75" s="2"/>
      <c r="F75" s="31"/>
      <c r="G75" s="17"/>
      <c r="H75" s="17"/>
      <c r="I75" s="17"/>
      <c r="J75" s="35"/>
      <c r="K75" s="42"/>
      <c r="L75" s="42"/>
      <c r="M75" s="42"/>
      <c r="N75" s="42"/>
      <c r="O75" s="42"/>
      <c r="P75" s="42"/>
      <c r="Q75" s="34"/>
      <c r="R75" s="56"/>
      <c r="S75" s="22"/>
    </row>
    <row r="76" spans="1:19" x14ac:dyDescent="0.25">
      <c r="A76" s="38"/>
      <c r="B76" s="2"/>
      <c r="C76" s="2"/>
      <c r="D76" s="2"/>
      <c r="E76" s="2"/>
      <c r="F76" s="5" t="s">
        <v>7</v>
      </c>
      <c r="G76" s="43" t="s">
        <v>104</v>
      </c>
      <c r="H76" s="43" t="s">
        <v>104</v>
      </c>
      <c r="I76" s="43" t="s">
        <v>104</v>
      </c>
      <c r="J76" s="19">
        <v>44677</v>
      </c>
      <c r="K76" s="43" t="s">
        <v>104</v>
      </c>
      <c r="L76" s="42"/>
      <c r="M76" s="42"/>
      <c r="N76" s="42"/>
      <c r="O76" s="42"/>
      <c r="P76" s="42"/>
      <c r="Q76" s="34"/>
      <c r="R76" s="56"/>
      <c r="S76" s="22"/>
    </row>
    <row r="77" spans="1:19" x14ac:dyDescent="0.25">
      <c r="A77" s="39">
        <v>17</v>
      </c>
      <c r="B77" s="2" t="s">
        <v>188</v>
      </c>
      <c r="C77" s="2" t="s">
        <v>189</v>
      </c>
      <c r="D77" s="2" t="s">
        <v>190</v>
      </c>
      <c r="E77" s="2" t="s">
        <v>191</v>
      </c>
      <c r="F77" s="5" t="s">
        <v>8</v>
      </c>
      <c r="G77" s="41" t="s">
        <v>104</v>
      </c>
      <c r="H77" s="41" t="s">
        <v>104</v>
      </c>
      <c r="I77" s="41" t="s">
        <v>104</v>
      </c>
      <c r="J77" s="36">
        <v>1450</v>
      </c>
      <c r="K77" s="41" t="s">
        <v>104</v>
      </c>
      <c r="L77" s="42"/>
      <c r="M77" s="42"/>
      <c r="N77" s="42"/>
      <c r="O77" s="42"/>
      <c r="P77" s="42"/>
      <c r="Q77" s="34"/>
      <c r="R77" s="56"/>
      <c r="S77" s="22"/>
    </row>
    <row r="78" spans="1:19" x14ac:dyDescent="0.25">
      <c r="A78" s="38"/>
      <c r="B78" s="2"/>
      <c r="C78" s="2"/>
      <c r="D78" s="2"/>
      <c r="E78" s="2"/>
      <c r="F78" s="5" t="s">
        <v>24</v>
      </c>
      <c r="G78" s="17" t="s">
        <v>104</v>
      </c>
      <c r="H78" s="17" t="s">
        <v>104</v>
      </c>
      <c r="I78" s="17" t="s">
        <v>104</v>
      </c>
      <c r="J78" s="35">
        <v>415</v>
      </c>
      <c r="K78" s="17" t="s">
        <v>104</v>
      </c>
      <c r="L78" s="42"/>
      <c r="M78" s="42"/>
      <c r="N78" s="42"/>
      <c r="O78" s="42"/>
      <c r="P78" s="42"/>
      <c r="Q78" s="34"/>
      <c r="R78" s="56"/>
      <c r="S78" s="22">
        <f>SUM(G78:R78)</f>
        <v>415</v>
      </c>
    </row>
    <row r="79" spans="1:19" x14ac:dyDescent="0.25">
      <c r="A79" s="38"/>
      <c r="B79" s="2"/>
      <c r="C79" s="2"/>
      <c r="D79" s="2"/>
      <c r="E79" s="2"/>
      <c r="F79" s="31"/>
      <c r="G79" s="17"/>
      <c r="H79" s="17"/>
      <c r="I79" s="17"/>
      <c r="J79" s="17"/>
      <c r="K79" s="41"/>
      <c r="L79" s="41"/>
      <c r="M79" s="41"/>
      <c r="N79" s="41"/>
      <c r="O79" s="41"/>
      <c r="P79" s="41"/>
      <c r="Q79" s="51"/>
      <c r="R79" s="53"/>
      <c r="S79" s="22"/>
    </row>
    <row r="80" spans="1:19" x14ac:dyDescent="0.25">
      <c r="A80" s="38"/>
      <c r="B80" s="1"/>
      <c r="C80" s="1"/>
      <c r="D80" s="1"/>
      <c r="E80" s="1"/>
      <c r="F80" s="5"/>
      <c r="G80" s="33"/>
      <c r="H80" s="33"/>
      <c r="I80" s="33"/>
      <c r="J80" s="1"/>
      <c r="K80" s="53"/>
      <c r="L80" s="53"/>
      <c r="M80" s="53"/>
      <c r="N80" s="53"/>
      <c r="O80" s="53"/>
      <c r="P80" s="53"/>
      <c r="Q80" s="53"/>
      <c r="R80" s="53"/>
      <c r="S80" s="27">
        <f>SUM(S8:S79)</f>
        <v>70892.78</v>
      </c>
    </row>
    <row r="81" spans="1:19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1:19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1:19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spans="1:19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1:19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1:19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1:19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1:19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</row>
    <row r="89" spans="1:19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</row>
  </sheetData>
  <mergeCells count="6">
    <mergeCell ref="G6:R6"/>
    <mergeCell ref="A1:S1"/>
    <mergeCell ref="A2:S2"/>
    <mergeCell ref="A3:S3"/>
    <mergeCell ref="A4:S4"/>
    <mergeCell ref="A5:S5"/>
  </mergeCells>
  <conditionalFormatting sqref="A8:F8 T8:XFD10 A10:F10 A9:B9 E9:F9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D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1:XFD15 A11:F11 A15:F15 A12:A1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:F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90" zoomScaleNormal="90" workbookViewId="0">
      <selection activeCell="D10" sqref="D10"/>
    </sheetView>
  </sheetViews>
  <sheetFormatPr defaultRowHeight="15" x14ac:dyDescent="0.25"/>
  <cols>
    <col min="1" max="1" width="3.28515625" bestFit="1" customWidth="1"/>
    <col min="2" max="2" width="43.42578125" bestFit="1" customWidth="1"/>
    <col min="3" max="3" width="17.85546875" bestFit="1" customWidth="1"/>
    <col min="4" max="4" width="14.28515625" bestFit="1" customWidth="1"/>
    <col min="5" max="5" width="27.85546875" bestFit="1" customWidth="1"/>
    <col min="6" max="6" width="18" bestFit="1" customWidth="1"/>
    <col min="7" max="18" width="15.28515625" bestFit="1" customWidth="1"/>
    <col min="19" max="19" width="15" bestFit="1" customWidth="1"/>
  </cols>
  <sheetData>
    <row r="1" spans="1:19" ht="102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23.25" x14ac:dyDescent="0.3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23.25" x14ac:dyDescent="0.3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8.75" x14ac:dyDescent="0.3">
      <c r="A4" s="70" t="s">
        <v>51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21" x14ac:dyDescent="0.3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x14ac:dyDescent="0.25">
      <c r="A6" s="3"/>
      <c r="B6" s="3"/>
      <c r="C6" s="3"/>
      <c r="D6" s="3"/>
      <c r="E6" s="3"/>
      <c r="F6" s="4" t="s">
        <v>23</v>
      </c>
      <c r="G6" s="66" t="s">
        <v>22</v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3"/>
    </row>
    <row r="7" spans="1:19" ht="19.5" customHeight="1" x14ac:dyDescent="0.25">
      <c r="A7" s="6" t="s">
        <v>30</v>
      </c>
      <c r="B7" s="6" t="s">
        <v>3</v>
      </c>
      <c r="C7" s="6" t="s">
        <v>4</v>
      </c>
      <c r="D7" s="6" t="s">
        <v>5</v>
      </c>
      <c r="E7" s="6" t="s">
        <v>6</v>
      </c>
      <c r="F7" s="9">
        <v>2022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  <c r="Q7" s="6" t="s">
        <v>19</v>
      </c>
      <c r="R7" s="6" t="s">
        <v>20</v>
      </c>
      <c r="S7" s="6" t="s">
        <v>21</v>
      </c>
    </row>
    <row r="8" spans="1:19" x14ac:dyDescent="0.25">
      <c r="A8" s="49"/>
      <c r="B8" s="2"/>
      <c r="C8" s="2"/>
      <c r="D8" s="2"/>
      <c r="E8" s="2"/>
      <c r="F8" s="5" t="s">
        <v>7</v>
      </c>
      <c r="G8" s="26">
        <v>44578</v>
      </c>
      <c r="H8" s="11">
        <v>44599</v>
      </c>
      <c r="I8" s="44">
        <v>44624</v>
      </c>
      <c r="J8" s="44">
        <v>44655</v>
      </c>
      <c r="K8" s="44">
        <v>44679</v>
      </c>
      <c r="L8" s="13"/>
      <c r="M8" s="13"/>
      <c r="N8" s="13"/>
      <c r="O8" s="13"/>
      <c r="P8" s="13"/>
      <c r="Q8" s="13"/>
      <c r="R8" s="13"/>
      <c r="S8" s="21"/>
    </row>
    <row r="9" spans="1:19" x14ac:dyDescent="0.25">
      <c r="A9" s="39">
        <v>1</v>
      </c>
      <c r="B9" s="2" t="s">
        <v>43</v>
      </c>
      <c r="C9" s="2" t="s">
        <v>62</v>
      </c>
      <c r="D9" s="2" t="s">
        <v>63</v>
      </c>
      <c r="E9" s="2" t="s">
        <v>25</v>
      </c>
      <c r="F9" s="5" t="s">
        <v>8</v>
      </c>
      <c r="G9" s="20">
        <v>148593</v>
      </c>
      <c r="H9" s="18">
        <v>149536</v>
      </c>
      <c r="I9" s="13">
        <v>150565</v>
      </c>
      <c r="J9" s="13">
        <v>151546</v>
      </c>
      <c r="K9" s="13">
        <v>152414</v>
      </c>
      <c r="L9" s="13"/>
      <c r="M9" s="13"/>
      <c r="N9" s="13"/>
      <c r="O9" s="13"/>
      <c r="P9" s="13"/>
      <c r="Q9" s="13"/>
      <c r="R9" s="13"/>
      <c r="S9" s="21"/>
    </row>
    <row r="10" spans="1:19" x14ac:dyDescent="0.25">
      <c r="A10" s="50"/>
      <c r="B10" s="2"/>
      <c r="C10" s="2"/>
      <c r="D10" s="2"/>
      <c r="E10" s="2"/>
      <c r="F10" s="5" t="s">
        <v>24</v>
      </c>
      <c r="G10" s="25">
        <v>2730.43</v>
      </c>
      <c r="H10" s="15">
        <v>3164.44</v>
      </c>
      <c r="I10" s="48">
        <v>3990.21</v>
      </c>
      <c r="J10" s="48">
        <v>3564.1</v>
      </c>
      <c r="K10" s="48">
        <v>3534.1</v>
      </c>
      <c r="L10" s="48"/>
      <c r="M10" s="48"/>
      <c r="N10" s="48"/>
      <c r="O10" s="48"/>
      <c r="P10" s="48"/>
      <c r="Q10" s="48"/>
      <c r="R10" s="48"/>
      <c r="S10" s="22">
        <f>SUM(G10:R10)</f>
        <v>16983.28</v>
      </c>
    </row>
    <row r="11" spans="1:19" x14ac:dyDescent="0.25">
      <c r="A11" s="38"/>
      <c r="B11" s="2"/>
      <c r="C11" s="2"/>
      <c r="D11" s="2"/>
      <c r="E11" s="2"/>
      <c r="F11" s="5"/>
      <c r="G11" s="25"/>
      <c r="H11" s="15"/>
      <c r="I11" s="15"/>
      <c r="J11" s="15"/>
      <c r="K11" s="46"/>
      <c r="L11" s="46"/>
      <c r="M11" s="46"/>
      <c r="N11" s="46"/>
      <c r="O11" s="46"/>
      <c r="P11" s="46"/>
      <c r="Q11" s="46"/>
      <c r="R11" s="46"/>
      <c r="S11" s="22"/>
    </row>
    <row r="12" spans="1:19" x14ac:dyDescent="0.25">
      <c r="A12" s="38"/>
      <c r="B12" s="2"/>
      <c r="C12" s="2"/>
      <c r="D12" s="2"/>
      <c r="E12" s="2"/>
      <c r="F12" s="5" t="s">
        <v>7</v>
      </c>
      <c r="G12" s="5" t="s">
        <v>104</v>
      </c>
      <c r="H12" s="47">
        <v>44601</v>
      </c>
      <c r="I12" s="47">
        <v>44628</v>
      </c>
      <c r="J12" s="47">
        <v>44664</v>
      </c>
      <c r="K12" s="47">
        <v>44687</v>
      </c>
      <c r="L12" s="46"/>
      <c r="M12" s="46"/>
      <c r="N12" s="46"/>
      <c r="O12" s="46"/>
      <c r="P12" s="46"/>
      <c r="Q12" s="46"/>
      <c r="R12" s="46"/>
      <c r="S12" s="22"/>
    </row>
    <row r="13" spans="1:19" x14ac:dyDescent="0.25">
      <c r="A13" s="39">
        <v>2</v>
      </c>
      <c r="B13" s="2" t="s">
        <v>106</v>
      </c>
      <c r="C13" s="2" t="s">
        <v>107</v>
      </c>
      <c r="D13" s="2" t="s">
        <v>108</v>
      </c>
      <c r="E13" s="2" t="s">
        <v>109</v>
      </c>
      <c r="F13" s="5" t="s">
        <v>8</v>
      </c>
      <c r="G13" s="5" t="s">
        <v>104</v>
      </c>
      <c r="H13" s="46" t="s">
        <v>117</v>
      </c>
      <c r="I13" s="46" t="s">
        <v>158</v>
      </c>
      <c r="J13" s="46" t="s">
        <v>187</v>
      </c>
      <c r="K13" s="46" t="s">
        <v>209</v>
      </c>
      <c r="L13" s="46"/>
      <c r="M13" s="46"/>
      <c r="N13" s="46"/>
      <c r="O13" s="46"/>
      <c r="P13" s="46"/>
      <c r="Q13" s="46"/>
      <c r="R13" s="46"/>
      <c r="S13" s="22"/>
    </row>
    <row r="14" spans="1:19" x14ac:dyDescent="0.25">
      <c r="A14" s="38"/>
      <c r="B14" s="2"/>
      <c r="C14" s="2"/>
      <c r="D14" s="2"/>
      <c r="E14" s="2"/>
      <c r="F14" s="5" t="s">
        <v>24</v>
      </c>
      <c r="G14" s="5" t="s">
        <v>104</v>
      </c>
      <c r="H14" s="15">
        <f>18.68+810.09</f>
        <v>828.77</v>
      </c>
      <c r="I14" s="48">
        <f>783.81+18.67</f>
        <v>802.4799999999999</v>
      </c>
      <c r="J14" s="48">
        <f>1809.03+18.67</f>
        <v>1827.7</v>
      </c>
      <c r="K14" s="48">
        <f>21.35+631.96</f>
        <v>653.31000000000006</v>
      </c>
      <c r="L14" s="48"/>
      <c r="M14" s="48"/>
      <c r="N14" s="48"/>
      <c r="O14" s="48"/>
      <c r="P14" s="48"/>
      <c r="Q14" s="48"/>
      <c r="R14" s="48"/>
      <c r="S14" s="22">
        <f>SUM(G14:R14)</f>
        <v>4112.26</v>
      </c>
    </row>
    <row r="15" spans="1:19" x14ac:dyDescent="0.25">
      <c r="A15" s="38"/>
      <c r="B15" s="2"/>
      <c r="C15" s="2"/>
      <c r="D15" s="2"/>
      <c r="E15" s="2"/>
      <c r="F15" s="2"/>
      <c r="G15" s="12"/>
      <c r="H15" s="12"/>
      <c r="I15" s="12"/>
      <c r="J15" s="12"/>
      <c r="K15" s="13"/>
      <c r="L15" s="13"/>
      <c r="M15" s="13"/>
      <c r="N15" s="13"/>
      <c r="O15" s="13"/>
      <c r="P15" s="13"/>
      <c r="Q15" s="13"/>
      <c r="R15" s="13"/>
      <c r="S15" s="21"/>
    </row>
    <row r="16" spans="1:19" x14ac:dyDescent="0.25">
      <c r="A16" s="38"/>
      <c r="B16" s="2"/>
      <c r="C16" s="2"/>
      <c r="D16" s="2"/>
      <c r="E16" s="2"/>
      <c r="F16" s="5" t="s">
        <v>7</v>
      </c>
      <c r="G16" s="11">
        <v>44582</v>
      </c>
      <c r="H16" s="11">
        <v>44614</v>
      </c>
      <c r="I16" s="11">
        <v>44638</v>
      </c>
      <c r="J16" s="44">
        <v>44671</v>
      </c>
      <c r="K16" s="44">
        <v>44701</v>
      </c>
      <c r="L16" s="13"/>
      <c r="M16" s="13"/>
      <c r="N16" s="13"/>
      <c r="O16" s="13"/>
      <c r="P16" s="52"/>
      <c r="Q16" s="13"/>
      <c r="R16" s="13"/>
      <c r="S16" s="21"/>
    </row>
    <row r="17" spans="1:19" x14ac:dyDescent="0.25">
      <c r="A17" s="39">
        <v>3</v>
      </c>
      <c r="B17" s="2" t="s">
        <v>54</v>
      </c>
      <c r="C17" s="2" t="s">
        <v>56</v>
      </c>
      <c r="D17" s="2" t="s">
        <v>57</v>
      </c>
      <c r="E17" s="2" t="s">
        <v>44</v>
      </c>
      <c r="F17" s="5" t="s">
        <v>8</v>
      </c>
      <c r="G17" s="12" t="s">
        <v>59</v>
      </c>
      <c r="H17" s="29" t="s">
        <v>118</v>
      </c>
      <c r="I17" s="12" t="s">
        <v>153</v>
      </c>
      <c r="J17" s="13" t="s">
        <v>180</v>
      </c>
      <c r="K17" s="13" t="s">
        <v>197</v>
      </c>
      <c r="L17" s="13"/>
      <c r="M17" s="13"/>
      <c r="N17" s="13"/>
      <c r="O17" s="13"/>
      <c r="P17" s="13"/>
      <c r="Q17" s="52"/>
      <c r="R17" s="13"/>
      <c r="S17" s="21"/>
    </row>
    <row r="18" spans="1:19" x14ac:dyDescent="0.25">
      <c r="A18" s="38"/>
      <c r="B18" s="2"/>
      <c r="C18" s="2"/>
      <c r="D18" s="2"/>
      <c r="E18" s="2"/>
      <c r="F18" s="5" t="s">
        <v>24</v>
      </c>
      <c r="G18" s="15">
        <f>243.02+4091.64</f>
        <v>4334.66</v>
      </c>
      <c r="H18" s="15">
        <f>243.02+4383.9</f>
        <v>4626.92</v>
      </c>
      <c r="I18" s="15">
        <f>243.02+4676.16</f>
        <v>4919.18</v>
      </c>
      <c r="J18" s="48">
        <f>5114.55+306.83</f>
        <v>5421.38</v>
      </c>
      <c r="K18" s="48">
        <f>5114.55+315.09</f>
        <v>5429.64</v>
      </c>
      <c r="L18" s="48"/>
      <c r="M18" s="48"/>
      <c r="N18" s="48"/>
      <c r="O18" s="48"/>
      <c r="P18" s="48"/>
      <c r="Q18" s="48"/>
      <c r="R18" s="48"/>
      <c r="S18" s="22">
        <f>SUM(G18:R18)</f>
        <v>24731.78</v>
      </c>
    </row>
    <row r="19" spans="1:19" x14ac:dyDescent="0.25">
      <c r="A19" s="38"/>
      <c r="B19" s="2"/>
      <c r="C19" s="2"/>
      <c r="D19" s="2"/>
      <c r="E19" s="2"/>
      <c r="F19" s="5"/>
      <c r="G19" s="17"/>
      <c r="H19" s="17"/>
      <c r="I19" s="15"/>
      <c r="J19" s="14"/>
      <c r="K19" s="13"/>
      <c r="L19" s="13"/>
      <c r="M19" s="13"/>
      <c r="N19" s="13"/>
      <c r="O19" s="13"/>
      <c r="P19" s="13"/>
      <c r="Q19" s="13"/>
      <c r="R19" s="13"/>
      <c r="S19" s="23"/>
    </row>
    <row r="20" spans="1:19" x14ac:dyDescent="0.25">
      <c r="A20" s="38"/>
      <c r="B20" s="2"/>
      <c r="C20" s="2"/>
      <c r="D20" s="2"/>
      <c r="E20" s="2"/>
      <c r="F20" s="5" t="s">
        <v>40</v>
      </c>
      <c r="G20" s="26">
        <v>44572</v>
      </c>
      <c r="H20" s="11">
        <v>44602</v>
      </c>
      <c r="I20" s="11">
        <v>44630</v>
      </c>
      <c r="J20" s="44">
        <v>44659</v>
      </c>
      <c r="K20" s="44">
        <v>44691</v>
      </c>
      <c r="L20" s="13"/>
      <c r="M20" s="13"/>
      <c r="N20" s="13"/>
      <c r="O20" s="13"/>
      <c r="P20" s="13"/>
      <c r="Q20" s="13"/>
      <c r="R20" s="13"/>
      <c r="S20" s="21"/>
    </row>
    <row r="21" spans="1:19" x14ac:dyDescent="0.25">
      <c r="A21" s="39">
        <v>4</v>
      </c>
      <c r="B21" s="2" t="s">
        <v>33</v>
      </c>
      <c r="C21" s="2" t="s">
        <v>77</v>
      </c>
      <c r="D21" s="2" t="s">
        <v>101</v>
      </c>
      <c r="E21" s="2" t="s">
        <v>34</v>
      </c>
      <c r="F21" s="5" t="s">
        <v>41</v>
      </c>
      <c r="G21" s="29" t="s">
        <v>65</v>
      </c>
      <c r="H21" s="12" t="s">
        <v>65</v>
      </c>
      <c r="I21" s="12" t="s">
        <v>65</v>
      </c>
      <c r="J21" s="12" t="s">
        <v>65</v>
      </c>
      <c r="K21" s="13" t="s">
        <v>221</v>
      </c>
      <c r="L21" s="13"/>
      <c r="M21" s="13"/>
      <c r="N21" s="13"/>
      <c r="O21" s="13"/>
      <c r="P21" s="13"/>
      <c r="Q21" s="13"/>
      <c r="R21" s="13"/>
      <c r="S21" s="21"/>
    </row>
    <row r="22" spans="1:19" x14ac:dyDescent="0.25">
      <c r="A22" s="38"/>
      <c r="B22" s="2"/>
      <c r="C22" s="2"/>
      <c r="D22" s="2"/>
      <c r="E22" s="2"/>
      <c r="F22" s="5" t="s">
        <v>42</v>
      </c>
      <c r="G22" s="28">
        <v>486.67</v>
      </c>
      <c r="H22" s="48">
        <v>532.79</v>
      </c>
      <c r="I22" s="48">
        <v>563.53</v>
      </c>
      <c r="J22" s="48">
        <v>582.54999999999995</v>
      </c>
      <c r="K22" s="48">
        <v>601.55999999999995</v>
      </c>
      <c r="L22" s="48"/>
      <c r="M22" s="48"/>
      <c r="N22" s="48"/>
      <c r="O22" s="48"/>
      <c r="P22" s="48"/>
      <c r="Q22" s="48"/>
      <c r="R22" s="48"/>
      <c r="S22" s="22">
        <f>SUM(G22:R22)</f>
        <v>2767.1</v>
      </c>
    </row>
    <row r="23" spans="1:19" x14ac:dyDescent="0.25">
      <c r="A23" s="38"/>
      <c r="B23" s="2"/>
      <c r="C23" s="2"/>
      <c r="D23" s="2"/>
      <c r="E23" s="2"/>
      <c r="F23" s="5"/>
      <c r="G23" s="33"/>
      <c r="H23" s="35"/>
      <c r="I23" s="34"/>
      <c r="J23" s="34"/>
      <c r="K23" s="51"/>
      <c r="L23" s="51"/>
      <c r="M23" s="51"/>
      <c r="N23" s="51"/>
      <c r="O23" s="51"/>
      <c r="P23" s="51"/>
      <c r="Q23" s="51"/>
      <c r="R23" s="51"/>
      <c r="S23" s="22"/>
    </row>
    <row r="24" spans="1:19" x14ac:dyDescent="0.25">
      <c r="A24" s="38"/>
      <c r="B24" s="2"/>
      <c r="C24" s="2"/>
      <c r="D24" s="2"/>
      <c r="E24" s="2"/>
      <c r="F24" s="5" t="s">
        <v>37</v>
      </c>
      <c r="G24" s="19">
        <v>44572</v>
      </c>
      <c r="H24" s="19">
        <v>44596</v>
      </c>
      <c r="I24" s="44">
        <v>44628</v>
      </c>
      <c r="J24" s="44">
        <v>44657</v>
      </c>
      <c r="K24" s="44">
        <v>44686</v>
      </c>
      <c r="L24" s="53"/>
      <c r="M24" s="53"/>
      <c r="N24" s="53"/>
      <c r="O24" s="53"/>
      <c r="P24" s="53"/>
      <c r="Q24" s="53"/>
      <c r="R24" s="53"/>
      <c r="S24" s="22"/>
    </row>
    <row r="25" spans="1:19" x14ac:dyDescent="0.25">
      <c r="A25" s="39">
        <v>5</v>
      </c>
      <c r="B25" s="2" t="s">
        <v>31</v>
      </c>
      <c r="C25" s="2" t="s">
        <v>78</v>
      </c>
      <c r="D25" s="2" t="s">
        <v>102</v>
      </c>
      <c r="E25" s="2" t="s">
        <v>32</v>
      </c>
      <c r="F25" s="5" t="s">
        <v>38</v>
      </c>
      <c r="G25" s="37" t="s">
        <v>64</v>
      </c>
      <c r="H25" s="37" t="s">
        <v>105</v>
      </c>
      <c r="I25" s="36" t="s">
        <v>160</v>
      </c>
      <c r="J25" s="37" t="s">
        <v>192</v>
      </c>
      <c r="K25" s="36" t="s">
        <v>216</v>
      </c>
      <c r="L25" s="54"/>
      <c r="M25" s="54"/>
      <c r="N25" s="13"/>
      <c r="O25" s="13"/>
      <c r="P25" s="13"/>
      <c r="Q25" s="13"/>
      <c r="R25" s="13"/>
      <c r="S25" s="22"/>
    </row>
    <row r="26" spans="1:19" x14ac:dyDescent="0.25">
      <c r="A26" s="38"/>
      <c r="B26" s="2"/>
      <c r="C26" s="2"/>
      <c r="D26" s="2"/>
      <c r="E26" s="2"/>
      <c r="F26" s="5" t="s">
        <v>39</v>
      </c>
      <c r="G26" s="35">
        <v>242.4</v>
      </c>
      <c r="H26" s="35">
        <v>242.4</v>
      </c>
      <c r="I26" s="35">
        <v>242.4</v>
      </c>
      <c r="J26" s="35">
        <v>242.4</v>
      </c>
      <c r="K26" s="35">
        <v>299.75</v>
      </c>
      <c r="L26" s="55"/>
      <c r="M26" s="55"/>
      <c r="N26" s="30"/>
      <c r="O26" s="30"/>
      <c r="P26" s="30"/>
      <c r="Q26" s="30"/>
      <c r="R26" s="30"/>
      <c r="S26" s="22">
        <f>SUM(G26:R26)</f>
        <v>1269.3499999999999</v>
      </c>
    </row>
    <row r="27" spans="1:19" x14ac:dyDescent="0.25">
      <c r="A27" s="38"/>
      <c r="B27" s="2"/>
      <c r="C27" s="2"/>
      <c r="D27" s="2"/>
      <c r="E27" s="2"/>
      <c r="F27" s="5"/>
      <c r="G27" s="35"/>
      <c r="H27" s="33"/>
      <c r="I27" s="33"/>
      <c r="J27" s="33"/>
      <c r="K27" s="54"/>
      <c r="L27" s="54"/>
      <c r="M27" s="54"/>
      <c r="N27" s="13"/>
      <c r="O27" s="13"/>
      <c r="P27" s="13"/>
      <c r="Q27" s="13"/>
      <c r="R27" s="13"/>
      <c r="S27" s="22"/>
    </row>
    <row r="28" spans="1:19" x14ac:dyDescent="0.25">
      <c r="A28" s="38"/>
      <c r="B28" s="2"/>
      <c r="C28" s="2"/>
      <c r="D28" s="2"/>
      <c r="E28" s="2"/>
      <c r="F28" s="5" t="s">
        <v>7</v>
      </c>
      <c r="G28" s="43" t="s">
        <v>104</v>
      </c>
      <c r="H28" s="19">
        <v>44592</v>
      </c>
      <c r="I28" s="19">
        <v>44616</v>
      </c>
      <c r="J28" s="19">
        <v>44651</v>
      </c>
      <c r="K28" s="19">
        <v>44679</v>
      </c>
      <c r="L28" s="54"/>
      <c r="M28" s="54"/>
      <c r="N28" s="13"/>
      <c r="O28" s="13"/>
      <c r="P28" s="13"/>
      <c r="Q28" s="13"/>
      <c r="R28" s="13"/>
      <c r="S28" s="22"/>
    </row>
    <row r="29" spans="1:19" x14ac:dyDescent="0.25">
      <c r="A29" s="39">
        <v>6</v>
      </c>
      <c r="B29" s="2" t="s">
        <v>76</v>
      </c>
      <c r="C29" s="2" t="s">
        <v>79</v>
      </c>
      <c r="D29" s="2" t="s">
        <v>80</v>
      </c>
      <c r="E29" s="2" t="s">
        <v>81</v>
      </c>
      <c r="F29" s="5" t="s">
        <v>8</v>
      </c>
      <c r="G29" s="41" t="s">
        <v>104</v>
      </c>
      <c r="H29" s="36">
        <v>5100</v>
      </c>
      <c r="I29" s="20">
        <v>5173</v>
      </c>
      <c r="J29" s="36">
        <v>5254</v>
      </c>
      <c r="K29" s="36">
        <v>5333</v>
      </c>
      <c r="L29" s="54"/>
      <c r="M29" s="54"/>
      <c r="N29" s="13"/>
      <c r="O29" s="13"/>
      <c r="P29" s="13"/>
      <c r="Q29" s="13"/>
      <c r="R29" s="13"/>
      <c r="S29" s="22"/>
    </row>
    <row r="30" spans="1:19" x14ac:dyDescent="0.25">
      <c r="A30" s="38"/>
      <c r="B30" s="2"/>
      <c r="C30" s="2"/>
      <c r="D30" s="2"/>
      <c r="E30" s="2"/>
      <c r="F30" s="5" t="s">
        <v>24</v>
      </c>
      <c r="G30" s="17" t="s">
        <v>104</v>
      </c>
      <c r="H30" s="35">
        <v>1508.21</v>
      </c>
      <c r="I30" s="35">
        <v>1805.23</v>
      </c>
      <c r="J30" s="35">
        <v>1508.21</v>
      </c>
      <c r="K30" s="35">
        <v>1508.21</v>
      </c>
      <c r="L30" s="55"/>
      <c r="M30" s="55"/>
      <c r="N30" s="30"/>
      <c r="O30" s="30"/>
      <c r="P30" s="30"/>
      <c r="Q30" s="30"/>
      <c r="R30" s="13"/>
      <c r="S30" s="22">
        <f>SUM(G30:R30)</f>
        <v>6329.86</v>
      </c>
    </row>
    <row r="31" spans="1:19" x14ac:dyDescent="0.25">
      <c r="A31" s="38"/>
      <c r="B31" s="2"/>
      <c r="C31" s="2"/>
      <c r="D31" s="2"/>
      <c r="E31" s="2"/>
      <c r="F31" s="5"/>
      <c r="G31" s="1"/>
      <c r="H31" s="35"/>
      <c r="I31" s="33"/>
      <c r="J31" s="33"/>
      <c r="K31" s="54"/>
      <c r="L31" s="54"/>
      <c r="M31" s="54"/>
      <c r="N31" s="13"/>
      <c r="O31" s="13"/>
      <c r="P31" s="13"/>
      <c r="Q31" s="13"/>
      <c r="R31" s="13"/>
      <c r="S31" s="22"/>
    </row>
    <row r="32" spans="1:19" x14ac:dyDescent="0.25">
      <c r="A32" s="38"/>
      <c r="B32" s="2"/>
      <c r="C32" s="2"/>
      <c r="D32" s="2"/>
      <c r="E32" s="2"/>
      <c r="F32" s="5" t="s">
        <v>7</v>
      </c>
      <c r="G32" s="43" t="s">
        <v>104</v>
      </c>
      <c r="H32" s="19">
        <v>44587</v>
      </c>
      <c r="I32" s="19">
        <v>44618</v>
      </c>
      <c r="J32" s="19">
        <v>44649</v>
      </c>
      <c r="K32" s="19">
        <v>44676</v>
      </c>
      <c r="L32" s="54"/>
      <c r="M32" s="54"/>
      <c r="N32" s="13"/>
      <c r="O32" s="13"/>
      <c r="P32" s="13"/>
      <c r="Q32" s="13"/>
      <c r="R32" s="13"/>
      <c r="S32" s="22"/>
    </row>
    <row r="33" spans="1:19" x14ac:dyDescent="0.25">
      <c r="A33" s="39">
        <v>7</v>
      </c>
      <c r="B33" s="2" t="s">
        <v>85</v>
      </c>
      <c r="C33" s="2" t="s">
        <v>82</v>
      </c>
      <c r="D33" s="2" t="s">
        <v>84</v>
      </c>
      <c r="E33" s="2" t="s">
        <v>83</v>
      </c>
      <c r="F33" s="5" t="s">
        <v>8</v>
      </c>
      <c r="G33" s="41" t="s">
        <v>104</v>
      </c>
      <c r="H33" s="36">
        <v>2135</v>
      </c>
      <c r="I33" s="20">
        <v>2164</v>
      </c>
      <c r="J33" s="36" t="s">
        <v>179</v>
      </c>
      <c r="K33" s="36" t="s">
        <v>206</v>
      </c>
      <c r="L33" s="54"/>
      <c r="M33" s="54"/>
      <c r="N33" s="13"/>
      <c r="O33" s="13"/>
      <c r="P33" s="13"/>
      <c r="Q33" s="13"/>
      <c r="R33" s="13"/>
      <c r="S33" s="22"/>
    </row>
    <row r="34" spans="1:19" x14ac:dyDescent="0.25">
      <c r="A34" s="38"/>
      <c r="B34" s="2"/>
      <c r="C34" s="2"/>
      <c r="D34" s="2"/>
      <c r="E34" s="2"/>
      <c r="F34" s="5" t="s">
        <v>24</v>
      </c>
      <c r="G34" s="17" t="s">
        <v>104</v>
      </c>
      <c r="H34" s="35">
        <v>60.22</v>
      </c>
      <c r="I34" s="35">
        <v>39.04</v>
      </c>
      <c r="J34" s="35">
        <f>71.82+200</f>
        <v>271.82</v>
      </c>
      <c r="K34" s="35">
        <f>39.04+200</f>
        <v>239.04</v>
      </c>
      <c r="L34" s="55"/>
      <c r="M34" s="55"/>
      <c r="N34" s="30"/>
      <c r="O34" s="30"/>
      <c r="P34" s="30"/>
      <c r="Q34" s="30"/>
      <c r="R34" s="30"/>
      <c r="S34" s="22">
        <f>SUM(G34:R34)</f>
        <v>610.12</v>
      </c>
    </row>
    <row r="35" spans="1:19" x14ac:dyDescent="0.25">
      <c r="A35" s="38"/>
      <c r="B35" s="2"/>
      <c r="C35" s="2"/>
      <c r="D35" s="2"/>
      <c r="E35" s="2"/>
      <c r="F35" s="5"/>
      <c r="G35" s="1"/>
      <c r="H35" s="35"/>
      <c r="I35" s="33"/>
      <c r="J35" s="33"/>
      <c r="K35" s="54"/>
      <c r="L35" s="54"/>
      <c r="M35" s="54"/>
      <c r="N35" s="13"/>
      <c r="O35" s="13"/>
      <c r="P35" s="13"/>
      <c r="Q35" s="13"/>
      <c r="R35" s="13"/>
      <c r="S35" s="22"/>
    </row>
    <row r="36" spans="1:19" x14ac:dyDescent="0.25">
      <c r="A36" s="38"/>
      <c r="B36" s="2"/>
      <c r="C36" s="2"/>
      <c r="D36" s="2"/>
      <c r="E36" s="2"/>
      <c r="F36" s="5" t="s">
        <v>86</v>
      </c>
      <c r="G36" s="43" t="s">
        <v>104</v>
      </c>
      <c r="H36" s="19">
        <v>44589</v>
      </c>
      <c r="I36" s="19">
        <v>44622</v>
      </c>
      <c r="J36" s="19">
        <v>44649</v>
      </c>
      <c r="K36" s="19">
        <v>44678</v>
      </c>
      <c r="L36" s="54"/>
      <c r="M36" s="54"/>
      <c r="N36" s="13"/>
      <c r="O36" s="13"/>
      <c r="P36" s="13"/>
      <c r="Q36" s="13"/>
      <c r="R36" s="13"/>
      <c r="S36" s="22"/>
    </row>
    <row r="37" spans="1:19" x14ac:dyDescent="0.25">
      <c r="A37" s="39">
        <v>8</v>
      </c>
      <c r="B37" s="2" t="s">
        <v>89</v>
      </c>
      <c r="C37" s="2" t="s">
        <v>91</v>
      </c>
      <c r="D37" s="18" t="s">
        <v>92</v>
      </c>
      <c r="E37" s="2" t="s">
        <v>90</v>
      </c>
      <c r="F37" s="5" t="s">
        <v>87</v>
      </c>
      <c r="G37" s="41" t="s">
        <v>104</v>
      </c>
      <c r="H37" s="36">
        <v>416696</v>
      </c>
      <c r="I37" s="20">
        <v>424856</v>
      </c>
      <c r="J37" s="36">
        <v>443863</v>
      </c>
      <c r="K37" s="36">
        <v>457472</v>
      </c>
      <c r="L37" s="54"/>
      <c r="M37" s="54"/>
      <c r="N37" s="13"/>
      <c r="O37" s="13"/>
      <c r="P37" s="13"/>
      <c r="Q37" s="13"/>
      <c r="R37" s="13"/>
      <c r="S37" s="22"/>
    </row>
    <row r="38" spans="1:19" x14ac:dyDescent="0.25">
      <c r="A38" s="38"/>
      <c r="B38" s="2"/>
      <c r="C38" s="2"/>
      <c r="D38" s="2"/>
      <c r="E38" s="2"/>
      <c r="F38" s="5" t="s">
        <v>88</v>
      </c>
      <c r="G38" s="17" t="s">
        <v>104</v>
      </c>
      <c r="H38" s="35">
        <v>2.96</v>
      </c>
      <c r="I38" s="35">
        <v>2.96</v>
      </c>
      <c r="J38" s="35">
        <v>2.96</v>
      </c>
      <c r="K38" s="35">
        <v>3.08</v>
      </c>
      <c r="L38" s="55"/>
      <c r="M38" s="55"/>
      <c r="N38" s="30"/>
      <c r="O38" s="30"/>
      <c r="P38" s="30"/>
      <c r="Q38" s="30"/>
      <c r="R38" s="30"/>
      <c r="S38" s="22">
        <f>SUM(G38:R38)</f>
        <v>11.959999999999999</v>
      </c>
    </row>
    <row r="39" spans="1:19" x14ac:dyDescent="0.25">
      <c r="A39" s="38"/>
      <c r="B39" s="2"/>
      <c r="C39" s="2"/>
      <c r="D39" s="2"/>
      <c r="E39" s="2"/>
      <c r="F39" s="5"/>
      <c r="G39" s="1"/>
      <c r="H39" s="35"/>
      <c r="I39" s="33"/>
      <c r="J39" s="33"/>
      <c r="K39" s="54"/>
      <c r="L39" s="54"/>
      <c r="M39" s="54"/>
      <c r="N39" s="13"/>
      <c r="O39" s="13"/>
      <c r="P39" s="13"/>
      <c r="Q39" s="13"/>
      <c r="R39" s="13"/>
      <c r="S39" s="22"/>
    </row>
    <row r="40" spans="1:19" x14ac:dyDescent="0.25">
      <c r="A40" s="38"/>
      <c r="B40" s="2"/>
      <c r="C40" s="2"/>
      <c r="D40" s="2"/>
      <c r="E40" s="2"/>
      <c r="F40" s="5" t="s">
        <v>7</v>
      </c>
      <c r="G40" s="43" t="s">
        <v>104</v>
      </c>
      <c r="H40" s="19">
        <v>44593</v>
      </c>
      <c r="I40" s="19">
        <v>44624</v>
      </c>
      <c r="J40" s="19">
        <v>44652</v>
      </c>
      <c r="K40" s="19">
        <v>44683</v>
      </c>
      <c r="L40" s="54"/>
      <c r="M40" s="54"/>
      <c r="N40" s="13"/>
      <c r="O40" s="13"/>
      <c r="P40" s="13"/>
      <c r="Q40" s="13"/>
      <c r="R40" s="13"/>
      <c r="S40" s="22"/>
    </row>
    <row r="41" spans="1:19" x14ac:dyDescent="0.25">
      <c r="A41" s="39">
        <v>9</v>
      </c>
      <c r="B41" s="2" t="s">
        <v>93</v>
      </c>
      <c r="C41" s="2" t="s">
        <v>95</v>
      </c>
      <c r="D41" s="2" t="s">
        <v>96</v>
      </c>
      <c r="E41" s="2" t="s">
        <v>94</v>
      </c>
      <c r="F41" s="5" t="s">
        <v>8</v>
      </c>
      <c r="G41" s="41" t="s">
        <v>104</v>
      </c>
      <c r="H41" s="36">
        <v>286544</v>
      </c>
      <c r="I41" s="20">
        <v>292566</v>
      </c>
      <c r="J41" s="36">
        <v>296876</v>
      </c>
      <c r="K41" s="36">
        <v>302305</v>
      </c>
      <c r="L41" s="54"/>
      <c r="M41" s="54"/>
      <c r="N41" s="13"/>
      <c r="O41" s="13"/>
      <c r="P41" s="13"/>
      <c r="Q41" s="13"/>
      <c r="R41" s="13"/>
      <c r="S41" s="22"/>
    </row>
    <row r="42" spans="1:19" x14ac:dyDescent="0.25">
      <c r="A42" s="38"/>
      <c r="B42" s="2"/>
      <c r="C42" s="2"/>
      <c r="D42" s="2"/>
      <c r="E42" s="2"/>
      <c r="F42" s="5" t="s">
        <v>24</v>
      </c>
      <c r="G42" s="17" t="s">
        <v>104</v>
      </c>
      <c r="H42" s="35">
        <v>3.36</v>
      </c>
      <c r="I42" s="35">
        <v>3.36</v>
      </c>
      <c r="J42" s="35">
        <v>3.36</v>
      </c>
      <c r="K42" s="35">
        <v>3.36</v>
      </c>
      <c r="L42" s="55"/>
      <c r="M42" s="55"/>
      <c r="N42" s="30"/>
      <c r="O42" s="30"/>
      <c r="P42" s="30"/>
      <c r="Q42" s="30"/>
      <c r="R42" s="30"/>
      <c r="S42" s="22">
        <f>SUM(G42:R42)</f>
        <v>13.44</v>
      </c>
    </row>
    <row r="43" spans="1:19" x14ac:dyDescent="0.25">
      <c r="A43" s="38"/>
      <c r="B43" s="2"/>
      <c r="C43" s="2"/>
      <c r="D43" s="2"/>
      <c r="E43" s="2"/>
      <c r="F43" s="5"/>
      <c r="G43" s="45"/>
      <c r="H43" s="35"/>
      <c r="I43" s="33"/>
      <c r="J43" s="33"/>
      <c r="K43" s="54"/>
      <c r="L43" s="54"/>
      <c r="M43" s="54"/>
      <c r="N43" s="13"/>
      <c r="O43" s="13"/>
      <c r="P43" s="13"/>
      <c r="Q43" s="13"/>
      <c r="R43" s="13"/>
      <c r="S43" s="22"/>
    </row>
    <row r="44" spans="1:19" x14ac:dyDescent="0.25">
      <c r="A44" s="38"/>
      <c r="B44" s="2"/>
      <c r="C44" s="2"/>
      <c r="D44" s="2"/>
      <c r="E44" s="2"/>
      <c r="F44" s="5" t="s">
        <v>37</v>
      </c>
      <c r="G44" s="43" t="s">
        <v>104</v>
      </c>
      <c r="H44" s="19">
        <v>44613</v>
      </c>
      <c r="I44" s="19">
        <v>44648</v>
      </c>
      <c r="J44" s="19">
        <v>44676</v>
      </c>
      <c r="K44" s="19">
        <v>44691</v>
      </c>
      <c r="L44" s="54"/>
      <c r="M44" s="54"/>
      <c r="N44" s="13"/>
      <c r="O44" s="13"/>
      <c r="P44" s="13"/>
      <c r="Q44" s="13"/>
      <c r="R44" s="13"/>
      <c r="S44" s="22"/>
    </row>
    <row r="45" spans="1:19" x14ac:dyDescent="0.25">
      <c r="A45" s="39">
        <v>10</v>
      </c>
      <c r="B45" s="2" t="s">
        <v>47</v>
      </c>
      <c r="C45" s="2" t="s">
        <v>45</v>
      </c>
      <c r="D45" s="2" t="s">
        <v>99</v>
      </c>
      <c r="E45" s="2" t="s">
        <v>46</v>
      </c>
      <c r="F45" s="31" t="s">
        <v>38</v>
      </c>
      <c r="G45" s="41" t="s">
        <v>104</v>
      </c>
      <c r="H45" s="36">
        <v>45634</v>
      </c>
      <c r="I45" s="20">
        <v>47115</v>
      </c>
      <c r="J45" s="20">
        <v>48098</v>
      </c>
      <c r="K45" s="36">
        <v>48726</v>
      </c>
      <c r="L45" s="54"/>
      <c r="M45" s="54"/>
      <c r="N45" s="13"/>
      <c r="O45" s="13"/>
      <c r="P45" s="13"/>
      <c r="Q45" s="13"/>
      <c r="R45" s="13"/>
      <c r="S45" s="22"/>
    </row>
    <row r="46" spans="1:19" x14ac:dyDescent="0.25">
      <c r="A46" s="38"/>
      <c r="B46" s="2"/>
      <c r="C46" s="2"/>
      <c r="D46" s="2"/>
      <c r="E46" s="2"/>
      <c r="F46" s="31" t="s">
        <v>39</v>
      </c>
      <c r="G46" s="17" t="s">
        <v>104</v>
      </c>
      <c r="H46" s="35">
        <v>344.4</v>
      </c>
      <c r="I46" s="35">
        <v>442.8</v>
      </c>
      <c r="J46" s="35">
        <v>541.20000000000005</v>
      </c>
      <c r="K46" s="35">
        <v>32.979999999999997</v>
      </c>
      <c r="L46" s="55"/>
      <c r="M46" s="55"/>
      <c r="N46" s="30"/>
      <c r="O46" s="30"/>
      <c r="P46" s="30"/>
      <c r="Q46" s="30"/>
      <c r="R46" s="30"/>
      <c r="S46" s="22">
        <f>SUM(G46:R46)</f>
        <v>1361.38</v>
      </c>
    </row>
    <row r="47" spans="1:19" x14ac:dyDescent="0.25">
      <c r="A47" s="38"/>
      <c r="B47" s="2"/>
      <c r="C47" s="2"/>
      <c r="D47" s="2"/>
      <c r="E47" s="2"/>
      <c r="F47" s="31"/>
      <c r="G47" s="17"/>
      <c r="H47" s="35"/>
      <c r="I47" s="35"/>
      <c r="J47" s="35"/>
      <c r="K47" s="35"/>
      <c r="L47" s="55"/>
      <c r="M47" s="55"/>
      <c r="N47" s="30"/>
      <c r="O47" s="30"/>
      <c r="P47" s="30"/>
      <c r="Q47" s="30"/>
      <c r="R47" s="30"/>
      <c r="S47" s="22"/>
    </row>
    <row r="48" spans="1:19" x14ac:dyDescent="0.25">
      <c r="A48" s="38"/>
      <c r="B48" s="2"/>
      <c r="C48" s="2"/>
      <c r="D48" s="2"/>
      <c r="E48" s="2"/>
      <c r="F48" s="5" t="s">
        <v>37</v>
      </c>
      <c r="G48" s="43" t="s">
        <v>104</v>
      </c>
      <c r="H48" s="43" t="s">
        <v>104</v>
      </c>
      <c r="I48" s="43" t="s">
        <v>104</v>
      </c>
      <c r="J48" s="43" t="s">
        <v>104</v>
      </c>
      <c r="K48" s="19">
        <v>44706</v>
      </c>
      <c r="L48" s="55"/>
      <c r="M48" s="55"/>
      <c r="N48" s="30"/>
      <c r="O48" s="30"/>
      <c r="P48" s="30"/>
      <c r="Q48" s="30"/>
      <c r="R48" s="30"/>
      <c r="S48" s="22"/>
    </row>
    <row r="49" spans="1:19" x14ac:dyDescent="0.25">
      <c r="A49" s="38"/>
      <c r="B49" s="2" t="s">
        <v>47</v>
      </c>
      <c r="C49" s="2" t="s">
        <v>45</v>
      </c>
      <c r="D49" s="2" t="s">
        <v>99</v>
      </c>
      <c r="E49" s="2" t="s">
        <v>46</v>
      </c>
      <c r="F49" s="31" t="s">
        <v>38</v>
      </c>
      <c r="G49" s="41" t="s">
        <v>104</v>
      </c>
      <c r="H49" s="41" t="s">
        <v>104</v>
      </c>
      <c r="I49" s="41" t="s">
        <v>104</v>
      </c>
      <c r="J49" s="41" t="s">
        <v>104</v>
      </c>
      <c r="K49" s="36" t="s">
        <v>222</v>
      </c>
      <c r="L49" s="55"/>
      <c r="M49" s="55"/>
      <c r="N49" s="30"/>
      <c r="O49" s="30"/>
      <c r="P49" s="30"/>
      <c r="Q49" s="30"/>
      <c r="R49" s="30"/>
      <c r="S49" s="22"/>
    </row>
    <row r="50" spans="1:19" x14ac:dyDescent="0.25">
      <c r="A50" s="38"/>
      <c r="B50" s="2"/>
      <c r="C50" s="2"/>
      <c r="D50" s="2"/>
      <c r="E50" s="2"/>
      <c r="F50" s="31" t="s">
        <v>39</v>
      </c>
      <c r="G50" s="17" t="s">
        <v>104</v>
      </c>
      <c r="H50" s="17" t="s">
        <v>104</v>
      </c>
      <c r="I50" s="17" t="s">
        <v>104</v>
      </c>
      <c r="J50" s="17" t="s">
        <v>104</v>
      </c>
      <c r="K50" s="63">
        <f>492+38.81</f>
        <v>530.80999999999995</v>
      </c>
      <c r="L50" s="54"/>
      <c r="M50" s="54"/>
      <c r="N50" s="13"/>
      <c r="O50" s="53"/>
      <c r="P50" s="53"/>
      <c r="Q50" s="53"/>
      <c r="R50" s="53"/>
      <c r="S50" s="22">
        <f>SUM(G50:R50)</f>
        <v>530.80999999999995</v>
      </c>
    </row>
    <row r="51" spans="1:19" x14ac:dyDescent="0.25">
      <c r="A51" s="38"/>
      <c r="B51" s="2"/>
      <c r="C51" s="2"/>
      <c r="D51" s="2"/>
      <c r="E51" s="2"/>
      <c r="F51" s="31"/>
      <c r="G51" s="17"/>
      <c r="H51" s="33"/>
      <c r="I51" s="33"/>
      <c r="J51" s="33"/>
      <c r="K51" s="54"/>
      <c r="L51" s="54"/>
      <c r="M51" s="54"/>
      <c r="N51" s="13"/>
      <c r="O51" s="53"/>
      <c r="P51" s="53"/>
      <c r="Q51" s="53"/>
      <c r="R51" s="53"/>
      <c r="S51" s="22"/>
    </row>
    <row r="52" spans="1:19" x14ac:dyDescent="0.25">
      <c r="A52" s="38"/>
      <c r="B52" s="2"/>
      <c r="C52" s="2"/>
      <c r="D52" s="2"/>
      <c r="E52" s="2"/>
      <c r="F52" s="5" t="s">
        <v>7</v>
      </c>
      <c r="G52" s="43" t="s">
        <v>104</v>
      </c>
      <c r="H52" s="43" t="s">
        <v>104</v>
      </c>
      <c r="I52" s="19">
        <v>44609</v>
      </c>
      <c r="J52" s="19">
        <v>44637</v>
      </c>
      <c r="K52" s="19">
        <v>44669</v>
      </c>
      <c r="L52" s="54"/>
      <c r="M52" s="54"/>
      <c r="N52" s="13"/>
      <c r="O52" s="53"/>
      <c r="P52" s="53"/>
      <c r="Q52" s="53"/>
      <c r="R52" s="53"/>
      <c r="S52" s="22"/>
    </row>
    <row r="53" spans="1:19" x14ac:dyDescent="0.25">
      <c r="A53" s="39">
        <v>11</v>
      </c>
      <c r="B53" s="2" t="s">
        <v>144</v>
      </c>
      <c r="C53" s="2" t="s">
        <v>145</v>
      </c>
      <c r="D53" s="2" t="s">
        <v>146</v>
      </c>
      <c r="E53" s="2" t="s">
        <v>147</v>
      </c>
      <c r="F53" s="5" t="s">
        <v>8</v>
      </c>
      <c r="G53" s="16" t="s">
        <v>104</v>
      </c>
      <c r="H53" s="16" t="s">
        <v>104</v>
      </c>
      <c r="I53" s="36">
        <v>605130</v>
      </c>
      <c r="J53" s="36">
        <v>608349</v>
      </c>
      <c r="K53" s="36">
        <v>611315</v>
      </c>
      <c r="L53" s="54"/>
      <c r="M53" s="54"/>
      <c r="N53" s="13"/>
      <c r="O53" s="53"/>
      <c r="P53" s="53"/>
      <c r="Q53" s="53"/>
      <c r="R53" s="53"/>
      <c r="S53" s="22"/>
    </row>
    <row r="54" spans="1:19" x14ac:dyDescent="0.25">
      <c r="A54" s="38"/>
      <c r="B54" s="2"/>
      <c r="C54" s="2"/>
      <c r="D54" s="2"/>
      <c r="E54" s="2"/>
      <c r="F54" s="5" t="s">
        <v>24</v>
      </c>
      <c r="G54" s="42" t="s">
        <v>104</v>
      </c>
      <c r="H54" s="42" t="s">
        <v>104</v>
      </c>
      <c r="I54" s="35">
        <v>210.51</v>
      </c>
      <c r="J54" s="35">
        <v>252.89</v>
      </c>
      <c r="K54" s="35">
        <v>304.06</v>
      </c>
      <c r="L54" s="55"/>
      <c r="M54" s="55"/>
      <c r="N54" s="30"/>
      <c r="O54" s="56"/>
      <c r="P54" s="56"/>
      <c r="Q54" s="56"/>
      <c r="R54" s="56"/>
      <c r="S54" s="22">
        <f>SUM(G54:R54)</f>
        <v>767.46</v>
      </c>
    </row>
    <row r="55" spans="1:19" x14ac:dyDescent="0.25">
      <c r="A55" s="38"/>
      <c r="B55" s="2"/>
      <c r="C55" s="2"/>
      <c r="D55" s="2"/>
      <c r="E55" s="2"/>
      <c r="F55" s="5"/>
      <c r="G55" s="1"/>
      <c r="H55" s="33"/>
      <c r="I55" s="33"/>
      <c r="J55" s="33"/>
      <c r="K55" s="54"/>
      <c r="L55" s="54"/>
      <c r="M55" s="54"/>
      <c r="N55" s="13"/>
      <c r="O55" s="53"/>
      <c r="P55" s="53"/>
      <c r="Q55" s="53"/>
      <c r="R55" s="53"/>
    </row>
    <row r="56" spans="1:19" x14ac:dyDescent="0.25">
      <c r="A56" s="38"/>
      <c r="B56" s="2"/>
      <c r="C56" s="2"/>
      <c r="D56" s="2"/>
      <c r="E56" s="2"/>
      <c r="F56" s="5" t="s">
        <v>7</v>
      </c>
      <c r="G56" s="19">
        <v>44582</v>
      </c>
      <c r="H56" s="43" t="s">
        <v>104</v>
      </c>
      <c r="I56" s="43" t="s">
        <v>104</v>
      </c>
      <c r="J56" s="44">
        <v>44650</v>
      </c>
      <c r="K56" s="43" t="s">
        <v>104</v>
      </c>
      <c r="L56" s="41"/>
      <c r="M56" s="41"/>
      <c r="N56" s="41"/>
      <c r="O56" s="41"/>
      <c r="P56" s="41"/>
      <c r="Q56" s="51"/>
      <c r="R56" s="53"/>
      <c r="S56" s="22"/>
    </row>
    <row r="57" spans="1:19" x14ac:dyDescent="0.25">
      <c r="A57" s="39">
        <v>12</v>
      </c>
      <c r="B57" s="2" t="s">
        <v>66</v>
      </c>
      <c r="C57" s="2" t="s">
        <v>67</v>
      </c>
      <c r="D57" s="2" t="s">
        <v>68</v>
      </c>
      <c r="E57" s="2" t="s">
        <v>69</v>
      </c>
      <c r="F57" s="5" t="s">
        <v>8</v>
      </c>
      <c r="G57" s="36">
        <v>289</v>
      </c>
      <c r="H57" s="41" t="s">
        <v>104</v>
      </c>
      <c r="I57" s="41" t="s">
        <v>104</v>
      </c>
      <c r="J57" s="13">
        <v>293</v>
      </c>
      <c r="K57" s="41" t="s">
        <v>104</v>
      </c>
      <c r="L57" s="41"/>
      <c r="M57" s="41"/>
      <c r="N57" s="41"/>
      <c r="O57" s="41"/>
      <c r="P57" s="41"/>
      <c r="Q57" s="51"/>
      <c r="R57" s="53"/>
      <c r="S57" s="22"/>
    </row>
    <row r="58" spans="1:19" x14ac:dyDescent="0.25">
      <c r="A58" s="1"/>
      <c r="B58" s="2"/>
      <c r="C58" s="2"/>
      <c r="D58" s="2"/>
      <c r="E58" s="2"/>
      <c r="F58" s="5" t="s">
        <v>24</v>
      </c>
      <c r="G58" s="32">
        <v>63.29</v>
      </c>
      <c r="H58" s="17" t="s">
        <v>104</v>
      </c>
      <c r="I58" s="17" t="s">
        <v>104</v>
      </c>
      <c r="J58" s="30">
        <v>39.04</v>
      </c>
      <c r="K58" s="17" t="s">
        <v>104</v>
      </c>
      <c r="L58" s="42"/>
      <c r="M58" s="42"/>
      <c r="N58" s="42"/>
      <c r="O58" s="42"/>
      <c r="P58" s="42"/>
      <c r="Q58" s="34"/>
      <c r="R58" s="56"/>
      <c r="S58" s="22">
        <f>SUM(G58:R58)</f>
        <v>102.33</v>
      </c>
    </row>
    <row r="59" spans="1:19" x14ac:dyDescent="0.25">
      <c r="A59" s="1"/>
      <c r="B59" s="2"/>
      <c r="C59" s="2"/>
      <c r="D59" s="2"/>
      <c r="E59" s="2"/>
      <c r="F59" s="31"/>
      <c r="G59" s="32"/>
      <c r="H59" s="17"/>
      <c r="I59" s="17"/>
      <c r="J59" s="17"/>
      <c r="K59" s="41"/>
      <c r="L59" s="41"/>
      <c r="M59" s="41"/>
      <c r="N59" s="41"/>
      <c r="O59" s="41"/>
      <c r="P59" s="41"/>
      <c r="Q59" s="51"/>
      <c r="R59" s="53"/>
      <c r="S59" s="22"/>
    </row>
    <row r="60" spans="1:19" x14ac:dyDescent="0.25">
      <c r="A60" s="1"/>
      <c r="B60" s="2"/>
      <c r="C60" s="2"/>
      <c r="D60" s="2"/>
      <c r="E60" s="2"/>
      <c r="F60" s="5" t="s">
        <v>7</v>
      </c>
      <c r="G60" s="43" t="s">
        <v>104</v>
      </c>
      <c r="H60" s="19">
        <v>44600</v>
      </c>
      <c r="I60" s="43" t="s">
        <v>104</v>
      </c>
      <c r="J60" s="43" t="s">
        <v>104</v>
      </c>
      <c r="K60" s="43" t="s">
        <v>104</v>
      </c>
      <c r="L60" s="41"/>
      <c r="M60" s="41"/>
      <c r="N60" s="41"/>
      <c r="O60" s="41"/>
      <c r="P60" s="41"/>
      <c r="Q60" s="51"/>
      <c r="R60" s="53"/>
      <c r="S60" s="22"/>
    </row>
    <row r="61" spans="1:19" x14ac:dyDescent="0.25">
      <c r="A61" s="40">
        <v>13</v>
      </c>
      <c r="B61" s="2" t="s">
        <v>72</v>
      </c>
      <c r="C61" s="2" t="s">
        <v>73</v>
      </c>
      <c r="D61" s="2" t="s">
        <v>74</v>
      </c>
      <c r="E61" s="2" t="s">
        <v>75</v>
      </c>
      <c r="F61" s="5" t="s">
        <v>8</v>
      </c>
      <c r="G61" s="41" t="s">
        <v>104</v>
      </c>
      <c r="H61" s="36">
        <v>914</v>
      </c>
      <c r="I61" s="41" t="s">
        <v>104</v>
      </c>
      <c r="J61" s="41" t="s">
        <v>104</v>
      </c>
      <c r="K61" s="41" t="s">
        <v>104</v>
      </c>
      <c r="L61" s="41"/>
      <c r="M61" s="41"/>
      <c r="N61" s="41"/>
      <c r="O61" s="41"/>
      <c r="P61" s="41"/>
      <c r="Q61" s="51"/>
      <c r="R61" s="53"/>
      <c r="S61" s="22"/>
    </row>
    <row r="62" spans="1:19" x14ac:dyDescent="0.25">
      <c r="A62" s="1"/>
      <c r="B62" s="2"/>
      <c r="C62" s="2"/>
      <c r="D62" s="2"/>
      <c r="E62" s="2"/>
      <c r="F62" s="5" t="s">
        <v>24</v>
      </c>
      <c r="G62" s="17" t="s">
        <v>104</v>
      </c>
      <c r="H62" s="32">
        <v>850</v>
      </c>
      <c r="I62" s="17" t="s">
        <v>104</v>
      </c>
      <c r="J62" s="17" t="s">
        <v>104</v>
      </c>
      <c r="K62" s="17" t="s">
        <v>104</v>
      </c>
      <c r="L62" s="42"/>
      <c r="M62" s="42"/>
      <c r="N62" s="42"/>
      <c r="O62" s="42"/>
      <c r="P62" s="42"/>
      <c r="Q62" s="34"/>
      <c r="R62" s="56"/>
      <c r="S62" s="22">
        <f>SUM(G62:R62)</f>
        <v>850</v>
      </c>
    </row>
    <row r="63" spans="1:19" x14ac:dyDescent="0.25">
      <c r="A63" s="1"/>
      <c r="B63" s="2"/>
      <c r="C63" s="2"/>
      <c r="D63" s="2"/>
      <c r="E63" s="2"/>
      <c r="F63" s="31"/>
      <c r="G63" s="17"/>
      <c r="H63" s="32"/>
      <c r="I63" s="17"/>
      <c r="J63" s="17"/>
      <c r="K63" s="41"/>
      <c r="L63" s="41"/>
      <c r="M63" s="41"/>
      <c r="N63" s="41"/>
      <c r="O63" s="41"/>
      <c r="P63" s="41"/>
      <c r="Q63" s="51"/>
      <c r="R63" s="53"/>
      <c r="S63" s="22"/>
    </row>
    <row r="64" spans="1:19" x14ac:dyDescent="0.25">
      <c r="A64" s="1"/>
      <c r="C64" s="2"/>
      <c r="D64" s="2"/>
      <c r="E64" s="2"/>
      <c r="F64" s="5" t="s">
        <v>7</v>
      </c>
      <c r="G64" s="43" t="s">
        <v>104</v>
      </c>
      <c r="H64" s="19">
        <v>44610</v>
      </c>
      <c r="I64" s="43" t="s">
        <v>104</v>
      </c>
      <c r="J64" s="43" t="s">
        <v>104</v>
      </c>
      <c r="K64" s="43" t="s">
        <v>104</v>
      </c>
      <c r="L64" s="41"/>
      <c r="M64" s="41"/>
      <c r="N64" s="41"/>
      <c r="O64" s="41"/>
      <c r="P64" s="41"/>
      <c r="Q64" s="51"/>
      <c r="R64" s="53"/>
      <c r="S64" s="22"/>
    </row>
    <row r="65" spans="1:19" x14ac:dyDescent="0.25">
      <c r="A65" s="40">
        <v>14</v>
      </c>
      <c r="B65" s="2" t="s">
        <v>135</v>
      </c>
      <c r="C65" s="2" t="s">
        <v>136</v>
      </c>
      <c r="D65" s="2" t="s">
        <v>137</v>
      </c>
      <c r="E65" s="2" t="s">
        <v>121</v>
      </c>
      <c r="F65" s="5" t="s">
        <v>8</v>
      </c>
      <c r="G65" s="41" t="s">
        <v>104</v>
      </c>
      <c r="H65" s="36">
        <v>14</v>
      </c>
      <c r="I65" s="41" t="s">
        <v>104</v>
      </c>
      <c r="J65" s="41" t="s">
        <v>104</v>
      </c>
      <c r="K65" s="41" t="s">
        <v>104</v>
      </c>
      <c r="L65" s="41"/>
      <c r="M65" s="41"/>
      <c r="N65" s="41"/>
      <c r="O65" s="41"/>
      <c r="P65" s="41"/>
      <c r="Q65" s="51"/>
      <c r="R65" s="53"/>
      <c r="S65" s="22"/>
    </row>
    <row r="66" spans="1:19" x14ac:dyDescent="0.25">
      <c r="A66" s="1"/>
      <c r="B66" s="2"/>
      <c r="C66" s="2"/>
      <c r="D66" s="2"/>
      <c r="E66" s="2"/>
      <c r="F66" s="5" t="s">
        <v>24</v>
      </c>
      <c r="G66" s="17" t="s">
        <v>104</v>
      </c>
      <c r="H66" s="35">
        <v>96.61</v>
      </c>
      <c r="I66" s="17" t="s">
        <v>104</v>
      </c>
      <c r="J66" s="17" t="s">
        <v>104</v>
      </c>
      <c r="K66" s="17" t="s">
        <v>104</v>
      </c>
      <c r="L66" s="42"/>
      <c r="M66" s="42"/>
      <c r="N66" s="42"/>
      <c r="O66" s="42"/>
      <c r="P66" s="42"/>
      <c r="Q66" s="34"/>
      <c r="R66" s="56"/>
      <c r="S66" s="22">
        <f>SUM(G66:R66)</f>
        <v>96.61</v>
      </c>
    </row>
    <row r="67" spans="1:19" x14ac:dyDescent="0.25">
      <c r="A67" s="1"/>
      <c r="B67" s="2"/>
      <c r="C67" s="2"/>
      <c r="D67" s="2"/>
      <c r="E67" s="2"/>
      <c r="F67" s="31"/>
      <c r="G67" s="17"/>
      <c r="H67" s="35"/>
      <c r="I67" s="17"/>
      <c r="J67" s="17"/>
      <c r="K67" s="41"/>
      <c r="L67" s="41"/>
      <c r="M67" s="41"/>
      <c r="N67" s="41"/>
      <c r="O67" s="41"/>
      <c r="P67" s="41"/>
      <c r="Q67" s="51"/>
      <c r="R67" s="53"/>
      <c r="S67" s="22"/>
    </row>
    <row r="68" spans="1:19" x14ac:dyDescent="0.25">
      <c r="A68" s="1"/>
      <c r="B68" s="2"/>
      <c r="C68" s="2"/>
      <c r="D68" s="2"/>
      <c r="E68" s="2"/>
      <c r="F68" s="5" t="s">
        <v>7</v>
      </c>
      <c r="G68" s="43" t="s">
        <v>104</v>
      </c>
      <c r="H68" s="43" t="s">
        <v>104</v>
      </c>
      <c r="I68" s="19">
        <v>44651</v>
      </c>
      <c r="J68" s="19">
        <v>44662</v>
      </c>
      <c r="K68" s="43" t="s">
        <v>104</v>
      </c>
      <c r="L68" s="41"/>
      <c r="M68" s="41"/>
      <c r="N68" s="41"/>
      <c r="O68" s="41"/>
      <c r="P68" s="41"/>
      <c r="Q68" s="51"/>
      <c r="R68" s="53"/>
      <c r="S68" s="22"/>
    </row>
    <row r="69" spans="1:19" x14ac:dyDescent="0.25">
      <c r="A69" s="40">
        <v>15</v>
      </c>
      <c r="B69" s="2" t="s">
        <v>161</v>
      </c>
      <c r="C69" s="2" t="s">
        <v>73</v>
      </c>
      <c r="D69" s="2" t="s">
        <v>74</v>
      </c>
      <c r="E69" s="2" t="s">
        <v>162</v>
      </c>
      <c r="F69" s="5" t="s">
        <v>8</v>
      </c>
      <c r="G69" s="41" t="s">
        <v>104</v>
      </c>
      <c r="H69" s="41" t="s">
        <v>104</v>
      </c>
      <c r="I69" s="36">
        <v>944</v>
      </c>
      <c r="J69" s="36">
        <v>948</v>
      </c>
      <c r="K69" s="41" t="s">
        <v>104</v>
      </c>
      <c r="L69" s="41"/>
      <c r="M69" s="41"/>
      <c r="N69" s="41"/>
      <c r="O69" s="41"/>
      <c r="P69" s="41"/>
      <c r="Q69" s="51"/>
      <c r="R69" s="53"/>
      <c r="S69" s="22"/>
    </row>
    <row r="70" spans="1:19" x14ac:dyDescent="0.25">
      <c r="A70" s="1"/>
      <c r="B70" s="2"/>
      <c r="C70" s="2"/>
      <c r="D70" s="2"/>
      <c r="E70" s="2"/>
      <c r="F70" s="5" t="s">
        <v>24</v>
      </c>
      <c r="G70" s="17" t="s">
        <v>104</v>
      </c>
      <c r="H70" s="17" t="s">
        <v>104</v>
      </c>
      <c r="I70" s="35">
        <v>676.4</v>
      </c>
      <c r="J70" s="42">
        <v>850</v>
      </c>
      <c r="K70" s="17" t="s">
        <v>104</v>
      </c>
      <c r="L70" s="42"/>
      <c r="M70" s="42"/>
      <c r="N70" s="42"/>
      <c r="O70" s="42"/>
      <c r="P70" s="42"/>
      <c r="Q70" s="34"/>
      <c r="R70" s="56"/>
      <c r="S70" s="22">
        <f>SUM(G70:R70)</f>
        <v>1526.4</v>
      </c>
    </row>
    <row r="71" spans="1:19" x14ac:dyDescent="0.25">
      <c r="A71" s="1"/>
      <c r="B71" s="2"/>
      <c r="C71" s="2"/>
      <c r="D71" s="2"/>
      <c r="E71" s="2"/>
      <c r="F71" s="57"/>
      <c r="G71" s="45"/>
      <c r="H71" s="45"/>
      <c r="I71" s="58"/>
      <c r="J71" s="42"/>
      <c r="K71" s="42"/>
      <c r="L71" s="42"/>
      <c r="M71" s="42"/>
      <c r="N71" s="42"/>
      <c r="O71" s="42"/>
      <c r="P71" s="42"/>
      <c r="Q71" s="34"/>
      <c r="R71" s="56"/>
      <c r="S71" s="22"/>
    </row>
    <row r="72" spans="1:19" x14ac:dyDescent="0.25">
      <c r="A72" s="1"/>
      <c r="B72" s="2"/>
      <c r="C72" s="2"/>
      <c r="D72" s="2"/>
      <c r="E72" s="2"/>
      <c r="F72" s="5" t="s">
        <v>7</v>
      </c>
      <c r="G72" s="43" t="s">
        <v>104</v>
      </c>
      <c r="H72" s="43" t="s">
        <v>104</v>
      </c>
      <c r="I72" s="43" t="s">
        <v>104</v>
      </c>
      <c r="J72" s="43" t="s">
        <v>104</v>
      </c>
      <c r="K72" s="19">
        <v>44704</v>
      </c>
      <c r="L72" s="42"/>
      <c r="M72" s="42"/>
      <c r="N72" s="42"/>
      <c r="O72" s="42"/>
      <c r="P72" s="42"/>
      <c r="Q72" s="34"/>
      <c r="R72" s="56"/>
      <c r="S72" s="22"/>
    </row>
    <row r="73" spans="1:19" x14ac:dyDescent="0.25">
      <c r="A73" s="40">
        <v>16</v>
      </c>
      <c r="B73" s="2" t="s">
        <v>210</v>
      </c>
      <c r="C73" s="2" t="s">
        <v>211</v>
      </c>
      <c r="D73" s="2" t="s">
        <v>212</v>
      </c>
      <c r="E73" s="2" t="s">
        <v>213</v>
      </c>
      <c r="F73" s="5" t="s">
        <v>8</v>
      </c>
      <c r="G73" s="41" t="s">
        <v>104</v>
      </c>
      <c r="H73" s="41" t="s">
        <v>104</v>
      </c>
      <c r="I73" s="41" t="s">
        <v>104</v>
      </c>
      <c r="J73" s="41" t="s">
        <v>104</v>
      </c>
      <c r="K73" s="36">
        <v>550</v>
      </c>
      <c r="L73" s="42"/>
      <c r="M73" s="42"/>
      <c r="N73" s="42"/>
      <c r="O73" s="42"/>
      <c r="P73" s="42"/>
      <c r="Q73" s="34"/>
      <c r="R73" s="56"/>
      <c r="S73" s="22"/>
    </row>
    <row r="74" spans="1:19" x14ac:dyDescent="0.25">
      <c r="A74" s="1"/>
      <c r="B74" s="2"/>
      <c r="C74" s="2"/>
      <c r="D74" s="2"/>
      <c r="E74" s="2"/>
      <c r="F74" s="5" t="s">
        <v>24</v>
      </c>
      <c r="G74" s="17" t="s">
        <v>104</v>
      </c>
      <c r="H74" s="17" t="s">
        <v>104</v>
      </c>
      <c r="I74" s="17" t="s">
        <v>104</v>
      </c>
      <c r="J74" s="17" t="s">
        <v>104</v>
      </c>
      <c r="K74" s="35">
        <v>68</v>
      </c>
      <c r="L74" s="42"/>
      <c r="M74" s="42"/>
      <c r="N74" s="42"/>
      <c r="O74" s="42"/>
      <c r="P74" s="42"/>
      <c r="Q74" s="34"/>
      <c r="R74" s="56"/>
      <c r="S74" s="22">
        <f>SUM(G74:R74)</f>
        <v>68</v>
      </c>
    </row>
    <row r="75" spans="1:19" x14ac:dyDescent="0.25">
      <c r="A75" s="1"/>
      <c r="B75" s="2"/>
      <c r="C75" s="2"/>
      <c r="D75" s="2"/>
      <c r="E75" s="2"/>
      <c r="J75" s="17"/>
      <c r="K75" s="41"/>
      <c r="L75" s="41"/>
      <c r="M75" s="41"/>
      <c r="N75" s="41"/>
      <c r="O75" s="41"/>
      <c r="P75" s="41"/>
      <c r="Q75" s="51"/>
      <c r="R75" s="53"/>
      <c r="S75" s="22"/>
    </row>
    <row r="76" spans="1:19" x14ac:dyDescent="0.25">
      <c r="A76" s="1"/>
      <c r="B76" s="1"/>
      <c r="C76" s="1"/>
      <c r="D76" s="1"/>
      <c r="E76" s="1"/>
      <c r="F76" s="31"/>
      <c r="G76" s="17"/>
      <c r="H76" s="33"/>
      <c r="I76" s="33"/>
      <c r="J76" s="1"/>
      <c r="K76" s="53"/>
      <c r="L76" s="53"/>
      <c r="M76" s="53"/>
      <c r="N76" s="53"/>
      <c r="O76" s="53"/>
      <c r="P76" s="53"/>
      <c r="Q76" s="53"/>
      <c r="R76" s="53"/>
      <c r="S76" s="27">
        <f>SUM(S8:S75)</f>
        <v>62132.14</v>
      </c>
    </row>
  </sheetData>
  <mergeCells count="6">
    <mergeCell ref="G6:R6"/>
    <mergeCell ref="A1:S1"/>
    <mergeCell ref="A2:S2"/>
    <mergeCell ref="A3:S3"/>
    <mergeCell ref="A4:S4"/>
    <mergeCell ref="A5:S5"/>
  </mergeCells>
  <conditionalFormatting sqref="A8:F8 A10:F11 B9 E9:F9 A12 A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D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:F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zoomScale="90" zoomScaleNormal="90" workbookViewId="0">
      <selection activeCell="B10" sqref="B10"/>
    </sheetView>
  </sheetViews>
  <sheetFormatPr defaultRowHeight="15" x14ac:dyDescent="0.25"/>
  <cols>
    <col min="1" max="1" width="3.28515625" bestFit="1" customWidth="1"/>
    <col min="2" max="2" width="43.42578125" bestFit="1" customWidth="1"/>
    <col min="3" max="3" width="17.42578125" bestFit="1" customWidth="1"/>
    <col min="4" max="4" width="14.28515625" bestFit="1" customWidth="1"/>
    <col min="5" max="5" width="27.42578125" bestFit="1" customWidth="1"/>
    <col min="6" max="6" width="18" bestFit="1" customWidth="1"/>
    <col min="7" max="7" width="16.28515625" bestFit="1" customWidth="1"/>
    <col min="8" max="9" width="16.5703125" bestFit="1" customWidth="1"/>
    <col min="10" max="10" width="17" bestFit="1" customWidth="1"/>
    <col min="11" max="11" width="15.5703125" bestFit="1" customWidth="1"/>
    <col min="12" max="12" width="16.28515625" bestFit="1" customWidth="1"/>
    <col min="13" max="18" width="15.28515625" bestFit="1" customWidth="1"/>
    <col min="19" max="19" width="15" bestFit="1" customWidth="1"/>
  </cols>
  <sheetData>
    <row r="1" spans="1:19" ht="102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23.25" x14ac:dyDescent="0.3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23.25" x14ac:dyDescent="0.3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8.75" x14ac:dyDescent="0.3">
      <c r="A4" s="70" t="s">
        <v>52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21" x14ac:dyDescent="0.3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x14ac:dyDescent="0.25">
      <c r="A6" s="3"/>
      <c r="B6" s="3"/>
      <c r="C6" s="3"/>
      <c r="D6" s="3"/>
      <c r="E6" s="3"/>
      <c r="F6" s="4" t="s">
        <v>23</v>
      </c>
      <c r="G6" s="66" t="s">
        <v>22</v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3"/>
    </row>
    <row r="7" spans="1:19" ht="19.5" customHeight="1" x14ac:dyDescent="0.25">
      <c r="A7" s="7" t="s">
        <v>30</v>
      </c>
      <c r="B7" s="8" t="s">
        <v>3</v>
      </c>
      <c r="C7" s="8" t="s">
        <v>4</v>
      </c>
      <c r="D7" s="8" t="s">
        <v>5</v>
      </c>
      <c r="E7" s="8" t="s">
        <v>6</v>
      </c>
      <c r="F7" s="10">
        <v>2022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  <c r="Q7" s="6" t="s">
        <v>19</v>
      </c>
      <c r="R7" s="6" t="s">
        <v>20</v>
      </c>
      <c r="S7" s="6" t="s">
        <v>21</v>
      </c>
    </row>
    <row r="8" spans="1:19" x14ac:dyDescent="0.25">
      <c r="A8" s="38"/>
      <c r="B8" s="2"/>
      <c r="C8" s="2"/>
      <c r="D8" s="2"/>
      <c r="E8" s="2"/>
      <c r="F8" s="5" t="s">
        <v>7</v>
      </c>
      <c r="G8" s="26">
        <v>44578</v>
      </c>
      <c r="H8" s="44">
        <v>44599</v>
      </c>
      <c r="I8" s="11">
        <v>44624</v>
      </c>
      <c r="J8" s="44">
        <v>44655</v>
      </c>
      <c r="K8" s="44">
        <v>44679</v>
      </c>
      <c r="L8" s="13"/>
      <c r="M8" s="13"/>
      <c r="N8" s="13"/>
      <c r="O8" s="13"/>
      <c r="P8" s="13"/>
      <c r="Q8" s="13"/>
      <c r="R8" s="13"/>
      <c r="S8" s="21"/>
    </row>
    <row r="9" spans="1:19" x14ac:dyDescent="0.25">
      <c r="A9" s="38">
        <v>1</v>
      </c>
      <c r="B9" s="2" t="s">
        <v>43</v>
      </c>
      <c r="C9" s="2" t="s">
        <v>62</v>
      </c>
      <c r="D9" s="2" t="s">
        <v>63</v>
      </c>
      <c r="E9" s="2" t="s">
        <v>25</v>
      </c>
      <c r="F9" s="5" t="s">
        <v>8</v>
      </c>
      <c r="G9" s="20">
        <v>148593</v>
      </c>
      <c r="H9" s="12">
        <v>149536</v>
      </c>
      <c r="I9" s="12">
        <v>150565</v>
      </c>
      <c r="J9" s="13">
        <v>151546</v>
      </c>
      <c r="K9" s="13">
        <v>152414</v>
      </c>
      <c r="L9" s="13"/>
      <c r="M9" s="13"/>
      <c r="N9" s="13"/>
      <c r="O9" s="13"/>
      <c r="P9" s="13"/>
      <c r="Q9" s="13"/>
      <c r="R9" s="13"/>
      <c r="S9" s="21"/>
    </row>
    <row r="10" spans="1:19" x14ac:dyDescent="0.25">
      <c r="A10" s="38"/>
      <c r="B10" s="2"/>
      <c r="C10" s="2"/>
      <c r="D10" s="2"/>
      <c r="E10" s="2"/>
      <c r="F10" s="5" t="s">
        <v>24</v>
      </c>
      <c r="G10" s="25">
        <v>2684.65</v>
      </c>
      <c r="H10" s="30">
        <v>3104.38</v>
      </c>
      <c r="I10" s="48">
        <v>3067.88</v>
      </c>
      <c r="J10" s="48">
        <v>3065.04</v>
      </c>
      <c r="K10" s="48">
        <v>3080.04</v>
      </c>
      <c r="L10" s="48"/>
      <c r="M10" s="48"/>
      <c r="N10" s="48"/>
      <c r="O10" s="48"/>
      <c r="P10" s="48"/>
      <c r="Q10" s="48"/>
      <c r="R10" s="48"/>
      <c r="S10" s="22">
        <f>SUM(G10:R10)</f>
        <v>15001.990000000002</v>
      </c>
    </row>
    <row r="11" spans="1:19" x14ac:dyDescent="0.25">
      <c r="A11" s="38"/>
      <c r="B11" s="2"/>
      <c r="C11" s="2"/>
      <c r="D11" s="2"/>
      <c r="E11" s="2"/>
      <c r="F11" s="5"/>
      <c r="G11" s="14"/>
      <c r="H11" s="17"/>
      <c r="I11" s="15"/>
      <c r="J11" s="15"/>
      <c r="K11" s="46"/>
      <c r="L11" s="46"/>
      <c r="M11" s="41"/>
      <c r="N11" s="46"/>
      <c r="O11" s="46"/>
      <c r="P11" s="41"/>
      <c r="Q11" s="46"/>
      <c r="R11" s="46"/>
      <c r="S11" s="22"/>
    </row>
    <row r="12" spans="1:19" x14ac:dyDescent="0.25">
      <c r="A12" s="38"/>
      <c r="B12" s="2"/>
      <c r="C12" s="2"/>
      <c r="D12" s="2"/>
      <c r="E12" s="2"/>
      <c r="F12" s="5" t="s">
        <v>7</v>
      </c>
      <c r="G12" s="5" t="s">
        <v>104</v>
      </c>
      <c r="H12" s="37" t="s">
        <v>112</v>
      </c>
      <c r="I12" s="47">
        <v>44628</v>
      </c>
      <c r="J12" s="47">
        <v>44664</v>
      </c>
      <c r="K12" s="47">
        <v>44687</v>
      </c>
      <c r="L12" s="46"/>
      <c r="M12" s="41"/>
      <c r="N12" s="46"/>
      <c r="O12" s="46"/>
      <c r="P12" s="41"/>
      <c r="Q12" s="46"/>
      <c r="R12" s="46"/>
      <c r="S12" s="22"/>
    </row>
    <row r="13" spans="1:19" x14ac:dyDescent="0.25">
      <c r="A13" s="39">
        <v>2</v>
      </c>
      <c r="B13" s="2" t="s">
        <v>106</v>
      </c>
      <c r="C13" s="2" t="s">
        <v>107</v>
      </c>
      <c r="D13" s="2" t="s">
        <v>108</v>
      </c>
      <c r="E13" s="2" t="s">
        <v>109</v>
      </c>
      <c r="F13" s="5" t="s">
        <v>8</v>
      </c>
      <c r="G13" s="5" t="s">
        <v>104</v>
      </c>
      <c r="H13" s="36" t="s">
        <v>115</v>
      </c>
      <c r="I13" s="46" t="s">
        <v>159</v>
      </c>
      <c r="J13" s="46" t="s">
        <v>185</v>
      </c>
      <c r="K13" s="46" t="s">
        <v>215</v>
      </c>
      <c r="L13" s="46"/>
      <c r="M13" s="41"/>
      <c r="N13" s="46"/>
      <c r="O13" s="46"/>
      <c r="P13" s="41"/>
      <c r="Q13" s="46"/>
      <c r="R13" s="46"/>
      <c r="S13" s="22"/>
    </row>
    <row r="14" spans="1:19" x14ac:dyDescent="0.25">
      <c r="A14" s="38"/>
      <c r="B14" s="2"/>
      <c r="C14" s="2"/>
      <c r="D14" s="2"/>
      <c r="E14" s="2"/>
      <c r="F14" s="5" t="s">
        <v>24</v>
      </c>
      <c r="G14" s="5" t="s">
        <v>104</v>
      </c>
      <c r="H14" s="32">
        <f>268.63+14.9</f>
        <v>283.52999999999997</v>
      </c>
      <c r="I14" s="48">
        <f>634.07+14.9</f>
        <v>648.97</v>
      </c>
      <c r="J14" s="48" t="s">
        <v>186</v>
      </c>
      <c r="K14" s="48">
        <f>17.03+382.58</f>
        <v>399.61</v>
      </c>
      <c r="L14" s="48"/>
      <c r="M14" s="42"/>
      <c r="N14" s="48"/>
      <c r="O14" s="48"/>
      <c r="P14" s="42"/>
      <c r="Q14" s="48"/>
      <c r="R14" s="48"/>
      <c r="S14" s="22">
        <f>SUM(G14:R14)</f>
        <v>1332.1100000000001</v>
      </c>
    </row>
    <row r="15" spans="1:19" x14ac:dyDescent="0.25">
      <c r="A15" s="38"/>
      <c r="B15" s="2"/>
      <c r="C15" s="2"/>
      <c r="D15" s="2"/>
      <c r="E15" s="2"/>
      <c r="F15" s="5"/>
      <c r="G15" s="14"/>
      <c r="H15" s="17"/>
      <c r="I15" s="15"/>
      <c r="J15" s="15"/>
      <c r="K15" s="46"/>
      <c r="L15" s="46"/>
      <c r="M15" s="41"/>
      <c r="N15" s="46"/>
      <c r="O15" s="46"/>
      <c r="P15" s="41"/>
      <c r="Q15" s="46"/>
      <c r="R15" s="46"/>
      <c r="S15" s="22"/>
    </row>
    <row r="16" spans="1:19" x14ac:dyDescent="0.25">
      <c r="A16" s="38"/>
      <c r="B16" s="2"/>
      <c r="C16" s="2"/>
      <c r="D16" s="2"/>
      <c r="E16" s="2"/>
      <c r="F16" s="5" t="s">
        <v>7</v>
      </c>
      <c r="G16" s="11">
        <v>44582</v>
      </c>
      <c r="H16" s="11">
        <v>44614</v>
      </c>
      <c r="I16" s="11">
        <v>44638</v>
      </c>
      <c r="J16" s="44">
        <v>44671</v>
      </c>
      <c r="K16" s="44">
        <v>44701</v>
      </c>
      <c r="L16" s="13"/>
      <c r="M16" s="13"/>
      <c r="N16" s="13"/>
      <c r="O16" s="13"/>
      <c r="P16" s="52"/>
      <c r="Q16" s="13"/>
      <c r="R16" s="13"/>
      <c r="S16" s="21"/>
    </row>
    <row r="17" spans="1:19" x14ac:dyDescent="0.25">
      <c r="A17" s="39">
        <v>3</v>
      </c>
      <c r="B17" s="2" t="s">
        <v>54</v>
      </c>
      <c r="C17" s="2" t="s">
        <v>56</v>
      </c>
      <c r="D17" s="2" t="s">
        <v>57</v>
      </c>
      <c r="E17" s="2" t="s">
        <v>44</v>
      </c>
      <c r="F17" s="5" t="s">
        <v>8</v>
      </c>
      <c r="G17" s="12" t="s">
        <v>53</v>
      </c>
      <c r="H17" s="29" t="s">
        <v>116</v>
      </c>
      <c r="I17" s="12" t="s">
        <v>155</v>
      </c>
      <c r="J17" s="13" t="s">
        <v>181</v>
      </c>
      <c r="K17" s="13" t="s">
        <v>194</v>
      </c>
      <c r="L17" s="13"/>
      <c r="M17" s="13"/>
      <c r="N17" s="13"/>
      <c r="O17" s="13"/>
      <c r="P17" s="13"/>
      <c r="Q17" s="52"/>
      <c r="R17" s="13"/>
      <c r="S17" s="21"/>
    </row>
    <row r="18" spans="1:19" x14ac:dyDescent="0.25">
      <c r="A18" s="38"/>
      <c r="B18" s="2"/>
      <c r="C18" s="2"/>
      <c r="D18" s="2"/>
      <c r="E18" s="2"/>
      <c r="F18" s="5" t="s">
        <v>24</v>
      </c>
      <c r="G18" s="15">
        <f>193.92+3653.25</f>
        <v>3847.17</v>
      </c>
      <c r="H18" s="15">
        <f>193.92+3799.38</f>
        <v>3993.3</v>
      </c>
      <c r="I18" s="15">
        <f>193.92+3799.38</f>
        <v>3993.3</v>
      </c>
      <c r="J18" s="48">
        <f>244.85+3945.51</f>
        <v>4190.3600000000006</v>
      </c>
      <c r="K18" s="48">
        <f>3945.51+251.43</f>
        <v>4196.9400000000005</v>
      </c>
      <c r="L18" s="48"/>
      <c r="M18" s="48"/>
      <c r="N18" s="48"/>
      <c r="O18" s="48"/>
      <c r="P18" s="48"/>
      <c r="Q18" s="48"/>
      <c r="R18" s="48"/>
      <c r="S18" s="22">
        <f>SUM(G18:R18)</f>
        <v>20221.07</v>
      </c>
    </row>
    <row r="19" spans="1:19" x14ac:dyDescent="0.25">
      <c r="A19" s="38"/>
      <c r="B19" s="2"/>
      <c r="C19" s="2"/>
      <c r="D19" s="2"/>
      <c r="E19" s="2"/>
      <c r="F19" s="5"/>
      <c r="G19" s="17"/>
      <c r="H19" s="17"/>
      <c r="I19" s="15"/>
      <c r="J19" s="14"/>
      <c r="K19" s="13"/>
      <c r="L19" s="13"/>
      <c r="M19" s="13"/>
      <c r="N19" s="13"/>
      <c r="O19" s="13"/>
      <c r="P19" s="13"/>
      <c r="Q19" s="13"/>
      <c r="R19" s="13"/>
      <c r="S19" s="23"/>
    </row>
    <row r="20" spans="1:19" x14ac:dyDescent="0.25">
      <c r="A20" s="38"/>
      <c r="B20" s="2"/>
      <c r="C20" s="2"/>
      <c r="D20" s="2"/>
      <c r="E20" s="2"/>
      <c r="F20" s="5" t="s">
        <v>40</v>
      </c>
      <c r="G20" s="26">
        <v>44572</v>
      </c>
      <c r="H20" s="11">
        <v>44602</v>
      </c>
      <c r="I20" s="11">
        <v>44630</v>
      </c>
      <c r="J20" s="44">
        <v>44659</v>
      </c>
      <c r="K20" s="44">
        <v>44691</v>
      </c>
      <c r="L20" s="13"/>
      <c r="M20" s="13"/>
      <c r="N20" s="13"/>
      <c r="O20" s="13"/>
      <c r="P20" s="13"/>
      <c r="Q20" s="13"/>
      <c r="R20" s="13"/>
      <c r="S20" s="21"/>
    </row>
    <row r="21" spans="1:19" x14ac:dyDescent="0.25">
      <c r="A21" s="39">
        <v>4</v>
      </c>
      <c r="B21" s="2" t="s">
        <v>48</v>
      </c>
      <c r="C21" s="2" t="s">
        <v>35</v>
      </c>
      <c r="D21" s="2" t="s">
        <v>101</v>
      </c>
      <c r="E21" s="2" t="s">
        <v>34</v>
      </c>
      <c r="F21" s="5" t="s">
        <v>41</v>
      </c>
      <c r="G21" s="29" t="s">
        <v>65</v>
      </c>
      <c r="H21" s="12" t="s">
        <v>65</v>
      </c>
      <c r="I21" s="12" t="s">
        <v>65</v>
      </c>
      <c r="J21" s="12" t="s">
        <v>65</v>
      </c>
      <c r="K21" s="13" t="s">
        <v>65</v>
      </c>
      <c r="L21" s="13"/>
      <c r="M21" s="13"/>
      <c r="N21" s="13"/>
      <c r="O21" s="13"/>
      <c r="P21" s="13"/>
      <c r="Q21" s="13"/>
      <c r="R21" s="13"/>
      <c r="S21" s="21"/>
    </row>
    <row r="22" spans="1:19" x14ac:dyDescent="0.25">
      <c r="A22" s="38"/>
      <c r="B22" s="2"/>
      <c r="C22" s="2"/>
      <c r="D22" s="2"/>
      <c r="E22" s="2"/>
      <c r="F22" s="5" t="s">
        <v>42</v>
      </c>
      <c r="G22" s="28">
        <v>404.66</v>
      </c>
      <c r="H22" s="48">
        <v>404.66</v>
      </c>
      <c r="I22" s="48">
        <v>435.41</v>
      </c>
      <c r="J22" s="48">
        <v>438.3</v>
      </c>
      <c r="K22" s="48">
        <v>456.57</v>
      </c>
      <c r="L22" s="48"/>
      <c r="M22" s="48"/>
      <c r="N22" s="48"/>
      <c r="O22" s="48"/>
      <c r="P22" s="48"/>
      <c r="Q22" s="48"/>
      <c r="R22" s="48"/>
      <c r="S22" s="22">
        <f>SUM(G22:R22)</f>
        <v>2139.6</v>
      </c>
    </row>
    <row r="23" spans="1:19" x14ac:dyDescent="0.25">
      <c r="A23" s="38"/>
      <c r="B23" s="2"/>
      <c r="C23" s="2"/>
      <c r="D23" s="2"/>
      <c r="E23" s="2"/>
      <c r="F23" s="5"/>
      <c r="G23" s="33"/>
      <c r="H23" s="35"/>
      <c r="I23" s="34"/>
      <c r="J23" s="34"/>
      <c r="K23" s="51"/>
      <c r="L23" s="51"/>
      <c r="M23" s="51"/>
      <c r="N23" s="51"/>
      <c r="O23" s="51"/>
      <c r="P23" s="51"/>
      <c r="Q23" s="51"/>
      <c r="R23" s="51"/>
      <c r="S23" s="22"/>
    </row>
    <row r="24" spans="1:19" x14ac:dyDescent="0.25">
      <c r="A24" s="38"/>
      <c r="B24" s="2"/>
      <c r="C24" s="2"/>
      <c r="D24" s="2"/>
      <c r="E24" s="2"/>
      <c r="F24" s="5" t="s">
        <v>37</v>
      </c>
      <c r="G24" s="19">
        <v>44572</v>
      </c>
      <c r="H24" s="19">
        <v>44596</v>
      </c>
      <c r="I24" s="44">
        <v>44628</v>
      </c>
      <c r="J24" s="44">
        <v>44657</v>
      </c>
      <c r="K24" s="44">
        <v>44686</v>
      </c>
      <c r="L24" s="53"/>
      <c r="M24" s="53"/>
      <c r="N24" s="53"/>
      <c r="O24" s="53"/>
      <c r="P24" s="53"/>
      <c r="Q24" s="53"/>
      <c r="R24" s="53"/>
      <c r="S24" s="22"/>
    </row>
    <row r="25" spans="1:19" x14ac:dyDescent="0.25">
      <c r="A25" s="39">
        <v>5</v>
      </c>
      <c r="B25" s="2" t="s">
        <v>31</v>
      </c>
      <c r="C25" s="2" t="s">
        <v>36</v>
      </c>
      <c r="D25" s="2" t="s">
        <v>102</v>
      </c>
      <c r="E25" s="2" t="s">
        <v>32</v>
      </c>
      <c r="F25" s="5" t="s">
        <v>38</v>
      </c>
      <c r="G25" s="37" t="s">
        <v>64</v>
      </c>
      <c r="H25" s="37" t="s">
        <v>105</v>
      </c>
      <c r="I25" s="36" t="s">
        <v>160</v>
      </c>
      <c r="J25" s="37" t="s">
        <v>192</v>
      </c>
      <c r="K25" s="36" t="s">
        <v>216</v>
      </c>
      <c r="L25" s="54"/>
      <c r="M25" s="54"/>
      <c r="N25" s="13"/>
      <c r="O25" s="13"/>
      <c r="P25" s="13"/>
      <c r="Q25" s="13"/>
      <c r="R25" s="13"/>
      <c r="S25" s="22"/>
    </row>
    <row r="26" spans="1:19" x14ac:dyDescent="0.25">
      <c r="A26" s="38"/>
      <c r="B26" s="2"/>
      <c r="C26" s="2"/>
      <c r="D26" s="2"/>
      <c r="E26" s="2"/>
      <c r="F26" s="5" t="s">
        <v>39</v>
      </c>
      <c r="G26" s="35">
        <v>242.4</v>
      </c>
      <c r="H26" s="35">
        <v>242.4</v>
      </c>
      <c r="I26" s="35">
        <v>242.4</v>
      </c>
      <c r="J26" s="35">
        <v>242.4</v>
      </c>
      <c r="K26" s="35">
        <v>288.17</v>
      </c>
      <c r="L26" s="55"/>
      <c r="M26" s="55"/>
      <c r="N26" s="30"/>
      <c r="O26" s="30"/>
      <c r="P26" s="30"/>
      <c r="Q26" s="30"/>
      <c r="R26" s="30"/>
      <c r="S26" s="22">
        <f>SUM(G26:R26)</f>
        <v>1257.77</v>
      </c>
    </row>
    <row r="27" spans="1:19" x14ac:dyDescent="0.25">
      <c r="A27" s="38"/>
      <c r="B27" s="2"/>
      <c r="C27" s="2"/>
      <c r="D27" s="2"/>
      <c r="E27" s="2"/>
      <c r="F27" s="5"/>
      <c r="G27" s="33"/>
      <c r="H27" s="33"/>
      <c r="I27" s="33"/>
      <c r="J27" s="33"/>
      <c r="K27" s="54"/>
      <c r="L27" s="54"/>
      <c r="M27" s="54"/>
      <c r="N27" s="13"/>
      <c r="O27" s="53"/>
      <c r="P27" s="53"/>
      <c r="Q27" s="53"/>
      <c r="R27" s="53"/>
      <c r="S27" s="22"/>
    </row>
    <row r="28" spans="1:19" x14ac:dyDescent="0.25">
      <c r="A28" s="38"/>
      <c r="B28" s="2"/>
      <c r="C28" s="2"/>
      <c r="D28" s="2"/>
      <c r="E28" s="2"/>
      <c r="F28" s="5" t="s">
        <v>7</v>
      </c>
      <c r="G28" s="43" t="s">
        <v>104</v>
      </c>
      <c r="H28" s="19">
        <v>44592</v>
      </c>
      <c r="I28" s="19">
        <v>44616</v>
      </c>
      <c r="J28" s="19">
        <v>44651</v>
      </c>
      <c r="K28" s="19">
        <v>44679</v>
      </c>
      <c r="L28" s="54"/>
      <c r="M28" s="54"/>
      <c r="N28" s="13"/>
      <c r="O28" s="53"/>
      <c r="P28" s="53"/>
      <c r="Q28" s="53"/>
      <c r="R28" s="53"/>
      <c r="S28" s="22"/>
    </row>
    <row r="29" spans="1:19" x14ac:dyDescent="0.25">
      <c r="A29" s="39">
        <v>6</v>
      </c>
      <c r="B29" s="2" t="s">
        <v>76</v>
      </c>
      <c r="C29" s="2" t="s">
        <v>79</v>
      </c>
      <c r="D29" s="2" t="s">
        <v>80</v>
      </c>
      <c r="E29" s="2" t="s">
        <v>81</v>
      </c>
      <c r="F29" s="5" t="s">
        <v>8</v>
      </c>
      <c r="G29" s="41" t="s">
        <v>104</v>
      </c>
      <c r="H29" s="20">
        <v>5102</v>
      </c>
      <c r="I29" s="20">
        <v>5175</v>
      </c>
      <c r="J29" s="36">
        <v>5256</v>
      </c>
      <c r="K29" s="36">
        <v>5335</v>
      </c>
      <c r="L29" s="54"/>
      <c r="M29" s="54"/>
      <c r="N29" s="13"/>
      <c r="O29" s="53"/>
      <c r="P29" s="53"/>
      <c r="Q29" s="53"/>
      <c r="R29" s="53"/>
      <c r="S29" s="22"/>
    </row>
    <row r="30" spans="1:19" x14ac:dyDescent="0.25">
      <c r="A30" s="38"/>
      <c r="B30" s="2"/>
      <c r="C30" s="2"/>
      <c r="D30" s="2"/>
      <c r="E30" s="2"/>
      <c r="F30" s="5" t="s">
        <v>24</v>
      </c>
      <c r="G30" s="42" t="s">
        <v>104</v>
      </c>
      <c r="H30" s="35">
        <v>1203.8599999999999</v>
      </c>
      <c r="I30" s="35">
        <v>1440.95</v>
      </c>
      <c r="J30" s="35">
        <v>1203.8599999999999</v>
      </c>
      <c r="K30" s="35">
        <v>1203.8599999999999</v>
      </c>
      <c r="L30" s="55"/>
      <c r="M30" s="55"/>
      <c r="N30" s="30"/>
      <c r="O30" s="56"/>
      <c r="P30" s="56"/>
      <c r="Q30" s="56"/>
      <c r="R30" s="56"/>
      <c r="S30" s="22">
        <f>SUM(G30:R30)</f>
        <v>5052.53</v>
      </c>
    </row>
    <row r="31" spans="1:19" x14ac:dyDescent="0.25">
      <c r="A31" s="38"/>
      <c r="B31" s="2"/>
      <c r="C31" s="2"/>
      <c r="D31" s="2"/>
      <c r="E31" s="2"/>
      <c r="F31" s="5"/>
      <c r="G31" s="33"/>
      <c r="H31" s="33"/>
      <c r="I31" s="33"/>
      <c r="J31" s="33"/>
      <c r="K31" s="54"/>
      <c r="L31" s="54"/>
      <c r="M31" s="54"/>
      <c r="N31" s="13"/>
      <c r="O31" s="53"/>
      <c r="P31" s="53"/>
      <c r="Q31" s="53"/>
      <c r="R31" s="53"/>
      <c r="S31" s="22"/>
    </row>
    <row r="32" spans="1:19" x14ac:dyDescent="0.25">
      <c r="A32" s="38"/>
      <c r="B32" s="2"/>
      <c r="C32" s="2"/>
      <c r="D32" s="2"/>
      <c r="E32" s="2"/>
      <c r="F32" s="5" t="s">
        <v>7</v>
      </c>
      <c r="G32" s="43" t="s">
        <v>104</v>
      </c>
      <c r="H32" s="19">
        <v>44587</v>
      </c>
      <c r="I32" s="19">
        <v>44618</v>
      </c>
      <c r="J32" s="19">
        <v>44649</v>
      </c>
      <c r="K32" s="19">
        <v>44676</v>
      </c>
      <c r="L32" s="54"/>
      <c r="M32" s="54"/>
      <c r="N32" s="13"/>
      <c r="O32" s="53"/>
      <c r="P32" s="53"/>
      <c r="Q32" s="53"/>
      <c r="R32" s="53"/>
      <c r="S32" s="22"/>
    </row>
    <row r="33" spans="1:19" x14ac:dyDescent="0.25">
      <c r="A33" s="39">
        <v>7</v>
      </c>
      <c r="B33" s="2" t="s">
        <v>85</v>
      </c>
      <c r="C33" s="2" t="s">
        <v>82</v>
      </c>
      <c r="D33" s="2" t="s">
        <v>84</v>
      </c>
      <c r="E33" s="2" t="s">
        <v>83</v>
      </c>
      <c r="F33" s="5" t="s">
        <v>8</v>
      </c>
      <c r="G33" s="41" t="s">
        <v>104</v>
      </c>
      <c r="H33" s="36" t="s">
        <v>120</v>
      </c>
      <c r="I33" s="20" t="s">
        <v>149</v>
      </c>
      <c r="J33" s="36" t="s">
        <v>178</v>
      </c>
      <c r="K33" s="36" t="s">
        <v>207</v>
      </c>
      <c r="L33" s="54"/>
      <c r="M33" s="54"/>
      <c r="N33" s="13"/>
      <c r="O33" s="53"/>
      <c r="P33" s="53"/>
      <c r="Q33" s="53"/>
      <c r="R33" s="53"/>
      <c r="S33" s="22"/>
    </row>
    <row r="34" spans="1:19" x14ac:dyDescent="0.25">
      <c r="A34" s="38"/>
      <c r="B34" s="2"/>
      <c r="C34" s="2"/>
      <c r="D34" s="2"/>
      <c r="E34" s="2"/>
      <c r="F34" s="5" t="s">
        <v>24</v>
      </c>
      <c r="G34" s="42" t="s">
        <v>104</v>
      </c>
      <c r="H34" s="35">
        <f>275+48.06</f>
        <v>323.06</v>
      </c>
      <c r="I34" s="35">
        <f>275+31.15</f>
        <v>306.14999999999998</v>
      </c>
      <c r="J34" s="35">
        <f>57.31+275</f>
        <v>332.31</v>
      </c>
      <c r="K34" s="35">
        <f>31.15+275</f>
        <v>306.14999999999998</v>
      </c>
      <c r="L34" s="55"/>
      <c r="M34" s="55"/>
      <c r="N34" s="30"/>
      <c r="O34" s="56"/>
      <c r="P34" s="56"/>
      <c r="Q34" s="56"/>
      <c r="R34" s="53"/>
      <c r="S34" s="22">
        <f>SUM(G34:R34)</f>
        <v>1267.67</v>
      </c>
    </row>
    <row r="35" spans="1:19" x14ac:dyDescent="0.25">
      <c r="A35" s="38"/>
      <c r="B35" s="2"/>
      <c r="C35" s="2"/>
      <c r="D35" s="2"/>
      <c r="E35" s="2"/>
      <c r="F35" s="5"/>
      <c r="G35" s="35"/>
      <c r="H35" s="33"/>
      <c r="I35" s="33"/>
      <c r="J35" s="33"/>
      <c r="K35" s="54"/>
      <c r="L35" s="54"/>
      <c r="M35" s="54"/>
      <c r="N35" s="13"/>
      <c r="O35" s="53"/>
      <c r="P35" s="53"/>
      <c r="Q35" s="53"/>
      <c r="R35" s="53"/>
      <c r="S35" s="22"/>
    </row>
    <row r="36" spans="1:19" x14ac:dyDescent="0.25">
      <c r="A36" s="38"/>
      <c r="B36" s="2"/>
      <c r="C36" s="2"/>
      <c r="D36" s="2"/>
      <c r="E36" s="2"/>
      <c r="F36" s="5" t="s">
        <v>86</v>
      </c>
      <c r="G36" s="43" t="s">
        <v>104</v>
      </c>
      <c r="H36" s="19">
        <v>44589</v>
      </c>
      <c r="I36" s="19">
        <v>44622</v>
      </c>
      <c r="J36" s="19">
        <v>44649</v>
      </c>
      <c r="K36" s="19">
        <v>44678</v>
      </c>
      <c r="L36" s="54"/>
      <c r="M36" s="54"/>
      <c r="N36" s="13"/>
      <c r="O36" s="53"/>
      <c r="P36" s="53"/>
      <c r="Q36" s="53"/>
      <c r="R36" s="53"/>
      <c r="S36" s="22"/>
    </row>
    <row r="37" spans="1:19" x14ac:dyDescent="0.25">
      <c r="A37" s="39">
        <v>8</v>
      </c>
      <c r="B37" s="2" t="s">
        <v>89</v>
      </c>
      <c r="C37" s="2" t="s">
        <v>91</v>
      </c>
      <c r="D37" s="18" t="s">
        <v>92</v>
      </c>
      <c r="E37" s="2" t="s">
        <v>90</v>
      </c>
      <c r="F37" s="5" t="s">
        <v>87</v>
      </c>
      <c r="G37" s="41" t="s">
        <v>104</v>
      </c>
      <c r="H37" s="36">
        <v>416696</v>
      </c>
      <c r="I37" s="20">
        <v>424856</v>
      </c>
      <c r="J37" s="36">
        <v>443863</v>
      </c>
      <c r="K37" s="36">
        <v>457472</v>
      </c>
      <c r="L37" s="54"/>
      <c r="M37" s="54"/>
      <c r="N37" s="13"/>
      <c r="O37" s="53"/>
      <c r="P37" s="53"/>
      <c r="Q37" s="53"/>
      <c r="R37" s="53"/>
      <c r="S37" s="22"/>
    </row>
    <row r="38" spans="1:19" x14ac:dyDescent="0.25">
      <c r="A38" s="38"/>
      <c r="B38" s="2"/>
      <c r="C38" s="2"/>
      <c r="D38" s="2"/>
      <c r="E38" s="2"/>
      <c r="F38" s="5" t="s">
        <v>88</v>
      </c>
      <c r="G38" s="42" t="s">
        <v>104</v>
      </c>
      <c r="H38" s="35">
        <v>2.36</v>
      </c>
      <c r="I38" s="35">
        <v>2.36</v>
      </c>
      <c r="J38" s="35">
        <v>2.36</v>
      </c>
      <c r="K38" s="35">
        <v>2.4500000000000002</v>
      </c>
      <c r="L38" s="55"/>
      <c r="M38" s="55"/>
      <c r="N38" s="30"/>
      <c r="O38" s="56"/>
      <c r="P38" s="56"/>
      <c r="Q38" s="56"/>
      <c r="R38" s="56"/>
      <c r="S38" s="22">
        <f>SUM(G38:R38)</f>
        <v>9.5300000000000011</v>
      </c>
    </row>
    <row r="39" spans="1:19" x14ac:dyDescent="0.25">
      <c r="A39" s="38"/>
      <c r="B39" s="2"/>
      <c r="C39" s="2"/>
      <c r="D39" s="2"/>
      <c r="E39" s="2"/>
      <c r="F39" s="5"/>
      <c r="G39" s="35"/>
      <c r="H39" s="33"/>
      <c r="I39" s="33"/>
      <c r="J39" s="33"/>
      <c r="K39" s="54"/>
      <c r="L39" s="54"/>
      <c r="M39" s="54"/>
      <c r="N39" s="13"/>
      <c r="O39" s="53"/>
      <c r="P39" s="53"/>
      <c r="Q39" s="53"/>
      <c r="R39" s="53"/>
      <c r="S39" s="22"/>
    </row>
    <row r="40" spans="1:19" x14ac:dyDescent="0.25">
      <c r="A40" s="38"/>
      <c r="B40" s="2"/>
      <c r="C40" s="2"/>
      <c r="D40" s="2"/>
      <c r="E40" s="2"/>
      <c r="F40" s="5" t="s">
        <v>7</v>
      </c>
      <c r="G40" s="43" t="s">
        <v>104</v>
      </c>
      <c r="H40" s="19">
        <v>44593</v>
      </c>
      <c r="I40" s="19">
        <v>44624</v>
      </c>
      <c r="J40" s="19">
        <v>44652</v>
      </c>
      <c r="K40" s="19">
        <v>44683</v>
      </c>
      <c r="L40" s="54"/>
      <c r="M40" s="54"/>
      <c r="N40" s="13"/>
      <c r="O40" s="53"/>
      <c r="P40" s="53"/>
      <c r="Q40" s="53"/>
      <c r="R40" s="53"/>
      <c r="S40" s="22"/>
    </row>
    <row r="41" spans="1:19" x14ac:dyDescent="0.25">
      <c r="A41" s="39">
        <v>9</v>
      </c>
      <c r="B41" s="2" t="s">
        <v>93</v>
      </c>
      <c r="C41" s="2" t="s">
        <v>95</v>
      </c>
      <c r="D41" s="2" t="s">
        <v>96</v>
      </c>
      <c r="E41" s="2" t="s">
        <v>94</v>
      </c>
      <c r="F41" s="5" t="s">
        <v>8</v>
      </c>
      <c r="G41" s="41" t="s">
        <v>104</v>
      </c>
      <c r="H41" s="36">
        <v>286544</v>
      </c>
      <c r="I41" s="20">
        <v>292566</v>
      </c>
      <c r="J41" s="36">
        <v>296876</v>
      </c>
      <c r="K41" s="36">
        <v>302305</v>
      </c>
      <c r="L41" s="54"/>
      <c r="M41" s="54"/>
      <c r="N41" s="13"/>
      <c r="O41" s="53"/>
      <c r="P41" s="53"/>
      <c r="Q41" s="53"/>
      <c r="R41" s="53"/>
      <c r="S41" s="22"/>
    </row>
    <row r="42" spans="1:19" x14ac:dyDescent="0.25">
      <c r="A42" s="38"/>
      <c r="B42" s="2"/>
      <c r="C42" s="2"/>
      <c r="D42" s="2"/>
      <c r="E42" s="2"/>
      <c r="F42" s="5" t="s">
        <v>24</v>
      </c>
      <c r="G42" s="42" t="s">
        <v>104</v>
      </c>
      <c r="H42" s="35">
        <v>2.68</v>
      </c>
      <c r="I42" s="35">
        <v>2.68</v>
      </c>
      <c r="J42" s="35">
        <v>2.68</v>
      </c>
      <c r="K42" s="35">
        <v>2.68</v>
      </c>
      <c r="L42" s="55"/>
      <c r="M42" s="55"/>
      <c r="N42" s="30"/>
      <c r="O42" s="56"/>
      <c r="P42" s="56"/>
      <c r="Q42" s="56"/>
      <c r="R42" s="56"/>
      <c r="S42" s="22">
        <f>SUM(G42:R42)</f>
        <v>10.72</v>
      </c>
    </row>
    <row r="43" spans="1:19" x14ac:dyDescent="0.25">
      <c r="A43" s="38"/>
      <c r="B43" s="2"/>
      <c r="C43" s="2"/>
      <c r="D43" s="2"/>
      <c r="E43" s="2"/>
      <c r="F43" s="5"/>
      <c r="G43" s="33"/>
      <c r="H43" s="33"/>
      <c r="I43" s="33"/>
      <c r="J43" s="33"/>
      <c r="K43" s="54"/>
      <c r="L43" s="54"/>
      <c r="M43" s="54"/>
      <c r="N43" s="13"/>
      <c r="O43" s="53"/>
      <c r="P43" s="53"/>
      <c r="Q43" s="53"/>
      <c r="R43" s="53"/>
      <c r="S43" s="22"/>
    </row>
    <row r="44" spans="1:19" x14ac:dyDescent="0.25">
      <c r="A44" s="38"/>
      <c r="B44" s="2"/>
      <c r="C44" s="2"/>
      <c r="D44" s="2"/>
      <c r="E44" s="2"/>
      <c r="F44" s="5" t="s">
        <v>37</v>
      </c>
      <c r="G44" s="19">
        <v>44585</v>
      </c>
      <c r="H44" s="19">
        <v>44613</v>
      </c>
      <c r="I44" s="19">
        <v>44631</v>
      </c>
      <c r="J44" s="44">
        <v>44664</v>
      </c>
      <c r="K44" s="19">
        <v>44691</v>
      </c>
      <c r="L44" s="41"/>
      <c r="M44" s="41"/>
      <c r="N44" s="41"/>
      <c r="O44" s="41"/>
      <c r="P44" s="41"/>
      <c r="Q44" s="51"/>
      <c r="R44" s="53"/>
      <c r="S44" s="22"/>
    </row>
    <row r="45" spans="1:19" x14ac:dyDescent="0.25">
      <c r="A45" s="39">
        <v>10</v>
      </c>
      <c r="B45" s="2" t="s">
        <v>47</v>
      </c>
      <c r="C45" s="2" t="s">
        <v>45</v>
      </c>
      <c r="D45" s="2" t="s">
        <v>99</v>
      </c>
      <c r="E45" s="2" t="s">
        <v>46</v>
      </c>
      <c r="F45" s="31" t="s">
        <v>38</v>
      </c>
      <c r="G45" s="20">
        <v>44599</v>
      </c>
      <c r="H45" s="20">
        <v>45636</v>
      </c>
      <c r="I45" s="20">
        <v>46460</v>
      </c>
      <c r="J45" s="12">
        <v>47703</v>
      </c>
      <c r="K45" s="36">
        <v>48726</v>
      </c>
      <c r="L45" s="41"/>
      <c r="M45" s="41"/>
      <c r="N45" s="41"/>
      <c r="O45" s="41"/>
      <c r="P45" s="41"/>
      <c r="Q45" s="51"/>
      <c r="R45" s="53"/>
      <c r="S45" s="22"/>
    </row>
    <row r="46" spans="1:19" x14ac:dyDescent="0.25">
      <c r="A46" s="38"/>
      <c r="B46" s="2"/>
      <c r="C46" s="2"/>
      <c r="D46" s="2"/>
      <c r="E46" s="2"/>
      <c r="F46" s="31" t="s">
        <v>39</v>
      </c>
      <c r="G46" s="32">
        <v>1426.8</v>
      </c>
      <c r="H46" s="35">
        <v>1590.8</v>
      </c>
      <c r="I46" s="32">
        <v>131.19999999999999</v>
      </c>
      <c r="J46" s="30">
        <v>147.6</v>
      </c>
      <c r="K46" s="35">
        <v>26.32</v>
      </c>
      <c r="L46" s="42"/>
      <c r="M46" s="42"/>
      <c r="N46" s="42"/>
      <c r="O46" s="42"/>
      <c r="P46" s="42"/>
      <c r="Q46" s="34"/>
      <c r="R46" s="56"/>
      <c r="S46" s="22">
        <f>SUM(G46:R46)</f>
        <v>3322.72</v>
      </c>
    </row>
    <row r="47" spans="1:19" x14ac:dyDescent="0.25">
      <c r="A47" s="38"/>
      <c r="B47" s="2"/>
      <c r="C47" s="2"/>
      <c r="D47" s="2"/>
      <c r="E47" s="2"/>
      <c r="F47" s="31"/>
      <c r="G47" s="32"/>
      <c r="H47" s="35"/>
      <c r="I47" s="32"/>
      <c r="J47" s="32"/>
      <c r="K47" s="41"/>
      <c r="L47" s="41"/>
      <c r="M47" s="41"/>
      <c r="N47" s="41"/>
      <c r="O47" s="41"/>
      <c r="P47" s="41"/>
      <c r="Q47" s="51"/>
      <c r="R47" s="53"/>
      <c r="S47" s="22"/>
    </row>
    <row r="48" spans="1:19" x14ac:dyDescent="0.25">
      <c r="A48" s="38"/>
      <c r="B48" s="2"/>
      <c r="C48" s="2"/>
      <c r="D48" s="2"/>
      <c r="E48" s="2"/>
      <c r="F48" s="5" t="s">
        <v>37</v>
      </c>
      <c r="G48" s="43" t="s">
        <v>104</v>
      </c>
      <c r="H48" s="43" t="s">
        <v>104</v>
      </c>
      <c r="I48" s="19">
        <v>44648</v>
      </c>
      <c r="J48" s="19">
        <v>44676</v>
      </c>
      <c r="K48" s="59">
        <v>44706</v>
      </c>
      <c r="L48" s="41"/>
      <c r="M48" s="41"/>
      <c r="N48" s="41"/>
      <c r="O48" s="41"/>
      <c r="P48" s="41"/>
      <c r="Q48" s="51"/>
      <c r="R48" s="53"/>
      <c r="S48" s="22"/>
    </row>
    <row r="49" spans="1:19" x14ac:dyDescent="0.25">
      <c r="A49" s="38"/>
      <c r="B49" s="2" t="s">
        <v>47</v>
      </c>
      <c r="C49" s="2" t="s">
        <v>45</v>
      </c>
      <c r="D49" s="2" t="s">
        <v>99</v>
      </c>
      <c r="E49" s="2" t="s">
        <v>46</v>
      </c>
      <c r="F49" s="31" t="s">
        <v>38</v>
      </c>
      <c r="G49" s="16" t="s">
        <v>104</v>
      </c>
      <c r="H49" s="16" t="s">
        <v>104</v>
      </c>
      <c r="I49" s="36">
        <v>47117</v>
      </c>
      <c r="J49" s="20">
        <v>48102</v>
      </c>
      <c r="K49" s="60" t="s">
        <v>217</v>
      </c>
      <c r="L49" s="41"/>
      <c r="M49" s="41"/>
      <c r="N49" s="41"/>
      <c r="O49" s="41"/>
      <c r="P49" s="41"/>
      <c r="Q49" s="51"/>
      <c r="R49" s="53"/>
      <c r="S49" s="22"/>
    </row>
    <row r="50" spans="1:19" x14ac:dyDescent="0.25">
      <c r="A50" s="38"/>
      <c r="B50" s="2"/>
      <c r="C50" s="2"/>
      <c r="D50" s="2"/>
      <c r="E50" s="2"/>
      <c r="F50" s="31" t="s">
        <v>39</v>
      </c>
      <c r="G50" s="42" t="s">
        <v>104</v>
      </c>
      <c r="H50" s="42" t="s">
        <v>104</v>
      </c>
      <c r="I50" s="35">
        <v>1476</v>
      </c>
      <c r="J50" s="35">
        <v>1984.4</v>
      </c>
      <c r="K50" s="61">
        <f>1804+30.96</f>
        <v>1834.96</v>
      </c>
      <c r="L50" s="42"/>
      <c r="M50" s="42"/>
      <c r="N50" s="42"/>
      <c r="O50" s="42"/>
      <c r="P50" s="42"/>
      <c r="Q50" s="34"/>
      <c r="R50" s="56"/>
      <c r="S50" s="22">
        <f>SUM(G50:R50)</f>
        <v>5295.3600000000006</v>
      </c>
    </row>
    <row r="51" spans="1:19" x14ac:dyDescent="0.25">
      <c r="A51" s="38"/>
      <c r="B51" s="2"/>
      <c r="C51" s="2"/>
      <c r="D51" s="2"/>
      <c r="E51" s="2"/>
      <c r="F51" s="31"/>
      <c r="G51" s="32"/>
      <c r="H51" s="35"/>
      <c r="I51" s="17"/>
      <c r="J51" s="17"/>
      <c r="K51" s="41"/>
      <c r="L51" s="41"/>
      <c r="M51" s="41"/>
      <c r="N51" s="41"/>
      <c r="O51" s="41"/>
      <c r="P51" s="41"/>
      <c r="Q51" s="51"/>
      <c r="R51" s="53"/>
      <c r="S51" s="22"/>
    </row>
    <row r="52" spans="1:19" x14ac:dyDescent="0.25">
      <c r="A52" s="38"/>
      <c r="B52" s="2"/>
      <c r="C52" s="2"/>
      <c r="D52" s="2"/>
      <c r="E52" s="2"/>
      <c r="F52" s="5" t="s">
        <v>7</v>
      </c>
      <c r="G52" s="43" t="s">
        <v>104</v>
      </c>
      <c r="H52" s="43" t="s">
        <v>104</v>
      </c>
      <c r="I52" s="19">
        <v>44609</v>
      </c>
      <c r="J52" s="19">
        <v>44637</v>
      </c>
      <c r="K52" s="19">
        <v>44669</v>
      </c>
      <c r="L52" s="41"/>
      <c r="M52" s="41"/>
      <c r="N52" s="41"/>
      <c r="O52" s="41"/>
      <c r="P52" s="41"/>
      <c r="Q52" s="51"/>
      <c r="R52" s="53"/>
      <c r="S52" s="22"/>
    </row>
    <row r="53" spans="1:19" x14ac:dyDescent="0.25">
      <c r="A53" s="39">
        <v>11</v>
      </c>
      <c r="B53" s="2" t="s">
        <v>144</v>
      </c>
      <c r="C53" s="2" t="s">
        <v>145</v>
      </c>
      <c r="D53" s="2" t="s">
        <v>146</v>
      </c>
      <c r="E53" s="2" t="s">
        <v>147</v>
      </c>
      <c r="F53" s="5" t="s">
        <v>8</v>
      </c>
      <c r="G53" s="16" t="s">
        <v>104</v>
      </c>
      <c r="H53" s="16" t="s">
        <v>104</v>
      </c>
      <c r="I53" s="36">
        <v>605130</v>
      </c>
      <c r="J53" s="36">
        <v>608349</v>
      </c>
      <c r="K53" s="36">
        <v>611315</v>
      </c>
      <c r="L53" s="41"/>
      <c r="M53" s="41"/>
      <c r="N53" s="41"/>
      <c r="O53" s="41"/>
      <c r="P53" s="41"/>
      <c r="Q53" s="51"/>
      <c r="R53" s="53"/>
      <c r="S53" s="22"/>
    </row>
    <row r="54" spans="1:19" x14ac:dyDescent="0.25">
      <c r="A54" s="38"/>
      <c r="B54" s="2"/>
      <c r="C54" s="2"/>
      <c r="D54" s="2"/>
      <c r="E54" s="2"/>
      <c r="F54" s="5" t="s">
        <v>24</v>
      </c>
      <c r="G54" s="42" t="s">
        <v>104</v>
      </c>
      <c r="H54" s="42" t="s">
        <v>104</v>
      </c>
      <c r="I54" s="35">
        <v>1363.74</v>
      </c>
      <c r="J54" s="35">
        <v>1186.6400000000001</v>
      </c>
      <c r="K54" s="35">
        <v>1191.67</v>
      </c>
      <c r="L54" s="42"/>
      <c r="M54" s="42"/>
      <c r="N54" s="42"/>
      <c r="O54" s="42"/>
      <c r="P54" s="42"/>
      <c r="Q54" s="34"/>
      <c r="R54" s="56"/>
      <c r="S54" s="22">
        <f>SUM(G54:R54)</f>
        <v>3742.05</v>
      </c>
    </row>
    <row r="55" spans="1:19" x14ac:dyDescent="0.25">
      <c r="A55" s="38"/>
      <c r="B55" s="2"/>
      <c r="C55" s="2"/>
      <c r="D55" s="2"/>
      <c r="E55" s="2"/>
      <c r="F55" s="31"/>
      <c r="G55" s="17"/>
      <c r="H55" s="17"/>
      <c r="I55" s="17"/>
      <c r="J55" s="17"/>
      <c r="K55" s="41"/>
      <c r="L55" s="41"/>
      <c r="M55" s="41"/>
      <c r="N55" s="41"/>
      <c r="O55" s="41"/>
      <c r="P55" s="41"/>
      <c r="Q55" s="51"/>
      <c r="R55" s="53"/>
      <c r="S55" s="22"/>
    </row>
    <row r="56" spans="1:19" x14ac:dyDescent="0.25">
      <c r="A56" s="38"/>
      <c r="B56" s="2"/>
      <c r="C56" s="2"/>
      <c r="D56" s="2"/>
      <c r="E56" s="2"/>
      <c r="F56" s="5" t="s">
        <v>7</v>
      </c>
      <c r="G56" s="11">
        <v>44580</v>
      </c>
      <c r="H56" s="17" t="s">
        <v>104</v>
      </c>
      <c r="I56" s="33" t="s">
        <v>104</v>
      </c>
      <c r="J56" s="33" t="s">
        <v>104</v>
      </c>
      <c r="K56" s="33" t="s">
        <v>104</v>
      </c>
      <c r="L56" s="41"/>
      <c r="M56" s="41"/>
      <c r="N56" s="41"/>
      <c r="O56" s="41"/>
      <c r="P56" s="41"/>
      <c r="Q56" s="51"/>
      <c r="R56" s="53"/>
      <c r="S56" s="22"/>
    </row>
    <row r="57" spans="1:19" x14ac:dyDescent="0.25">
      <c r="A57" s="39">
        <v>12</v>
      </c>
      <c r="B57" s="2" t="s">
        <v>60</v>
      </c>
      <c r="C57" s="2" t="s">
        <v>70</v>
      </c>
      <c r="D57" s="2" t="s">
        <v>61</v>
      </c>
      <c r="E57" s="2" t="s">
        <v>71</v>
      </c>
      <c r="F57" s="5" t="s">
        <v>8</v>
      </c>
      <c r="G57" s="36">
        <v>20</v>
      </c>
      <c r="H57" s="17" t="s">
        <v>104</v>
      </c>
      <c r="I57" s="33" t="s">
        <v>104</v>
      </c>
      <c r="J57" s="33" t="s">
        <v>104</v>
      </c>
      <c r="K57" s="33" t="s">
        <v>104</v>
      </c>
      <c r="L57" s="41"/>
      <c r="M57" s="41"/>
      <c r="N57" s="41"/>
      <c r="O57" s="41"/>
      <c r="P57" s="41"/>
      <c r="Q57" s="51"/>
      <c r="R57" s="53"/>
      <c r="S57" s="22"/>
    </row>
    <row r="58" spans="1:19" x14ac:dyDescent="0.25">
      <c r="A58" s="38"/>
      <c r="B58" s="2"/>
      <c r="C58" s="2"/>
      <c r="D58" s="2"/>
      <c r="E58" s="2"/>
      <c r="F58" s="5" t="s">
        <v>24</v>
      </c>
      <c r="G58" s="32">
        <v>3740.01</v>
      </c>
      <c r="H58" s="17" t="s">
        <v>104</v>
      </c>
      <c r="I58" s="33" t="s">
        <v>104</v>
      </c>
      <c r="J58" s="33" t="s">
        <v>104</v>
      </c>
      <c r="K58" s="33" t="s">
        <v>104</v>
      </c>
      <c r="L58" s="42"/>
      <c r="M58" s="42"/>
      <c r="N58" s="42"/>
      <c r="O58" s="42"/>
      <c r="P58" s="42"/>
      <c r="Q58" s="34"/>
      <c r="R58" s="56"/>
      <c r="S58" s="22">
        <f>SUM(G58:R58)</f>
        <v>3740.01</v>
      </c>
    </row>
    <row r="59" spans="1:19" x14ac:dyDescent="0.25">
      <c r="A59" s="38"/>
      <c r="B59" s="2"/>
      <c r="C59" s="2"/>
      <c r="D59" s="2"/>
      <c r="E59" s="2"/>
      <c r="F59" s="5"/>
      <c r="G59" s="32"/>
      <c r="H59" s="17"/>
      <c r="I59" s="17"/>
      <c r="J59" s="17"/>
      <c r="K59" s="41"/>
      <c r="L59" s="41"/>
      <c r="M59" s="41"/>
      <c r="N59" s="41"/>
      <c r="O59" s="41"/>
      <c r="P59" s="41"/>
      <c r="Q59" s="51"/>
      <c r="R59" s="53"/>
      <c r="S59" s="22"/>
    </row>
    <row r="60" spans="1:19" x14ac:dyDescent="0.25">
      <c r="A60" s="38"/>
      <c r="B60" s="2"/>
      <c r="C60" s="2"/>
      <c r="D60" s="2"/>
      <c r="E60" s="2"/>
      <c r="F60" s="5" t="s">
        <v>7</v>
      </c>
      <c r="G60" s="19">
        <v>44582</v>
      </c>
      <c r="H60" s="17" t="s">
        <v>104</v>
      </c>
      <c r="I60" s="33" t="s">
        <v>104</v>
      </c>
      <c r="J60" s="19">
        <v>44650</v>
      </c>
      <c r="K60" s="33" t="s">
        <v>104</v>
      </c>
      <c r="L60" s="41"/>
      <c r="M60" s="41"/>
      <c r="N60" s="41"/>
      <c r="O60" s="41"/>
      <c r="P60" s="41"/>
      <c r="Q60" s="51"/>
      <c r="R60" s="53"/>
      <c r="S60" s="22"/>
    </row>
    <row r="61" spans="1:19" x14ac:dyDescent="0.25">
      <c r="A61" s="39">
        <v>13</v>
      </c>
      <c r="B61" s="2" t="s">
        <v>66</v>
      </c>
      <c r="C61" s="2" t="s">
        <v>67</v>
      </c>
      <c r="D61" s="2" t="s">
        <v>68</v>
      </c>
      <c r="E61" s="2" t="s">
        <v>69</v>
      </c>
      <c r="F61" s="5" t="s">
        <v>8</v>
      </c>
      <c r="G61" s="36">
        <v>289</v>
      </c>
      <c r="H61" s="17" t="s">
        <v>104</v>
      </c>
      <c r="I61" s="33" t="s">
        <v>104</v>
      </c>
      <c r="J61" s="36">
        <v>293</v>
      </c>
      <c r="K61" s="33" t="s">
        <v>104</v>
      </c>
      <c r="L61" s="41"/>
      <c r="M61" s="41"/>
      <c r="N61" s="41"/>
      <c r="O61" s="41"/>
      <c r="P61" s="41"/>
      <c r="Q61" s="51"/>
      <c r="R61" s="53"/>
      <c r="S61" s="22"/>
    </row>
    <row r="62" spans="1:19" x14ac:dyDescent="0.25">
      <c r="A62" s="38"/>
      <c r="B62" s="2"/>
      <c r="C62" s="2"/>
      <c r="D62" s="2"/>
      <c r="E62" s="2"/>
      <c r="F62" s="5" t="s">
        <v>24</v>
      </c>
      <c r="G62" s="32">
        <v>50.5</v>
      </c>
      <c r="H62" s="17" t="s">
        <v>104</v>
      </c>
      <c r="I62" s="33" t="s">
        <v>104</v>
      </c>
      <c r="J62" s="35">
        <v>31.15</v>
      </c>
      <c r="K62" s="33" t="s">
        <v>104</v>
      </c>
      <c r="L62" s="42"/>
      <c r="M62" s="42"/>
      <c r="N62" s="42"/>
      <c r="O62" s="42"/>
      <c r="P62" s="42"/>
      <c r="Q62" s="34"/>
      <c r="R62" s="56"/>
      <c r="S62" s="22">
        <f>SUM(G62:R62)</f>
        <v>81.650000000000006</v>
      </c>
    </row>
    <row r="63" spans="1:19" x14ac:dyDescent="0.25">
      <c r="A63" s="38"/>
      <c r="B63" s="2"/>
      <c r="C63" s="2"/>
      <c r="D63" s="2"/>
      <c r="E63" s="2"/>
      <c r="F63" s="5"/>
      <c r="G63" s="32"/>
      <c r="H63" s="17"/>
      <c r="I63" s="17"/>
      <c r="J63" s="17"/>
      <c r="K63" s="41"/>
      <c r="L63" s="41"/>
      <c r="M63" s="41"/>
      <c r="N63" s="41"/>
      <c r="O63" s="41"/>
      <c r="P63" s="41"/>
      <c r="Q63" s="51"/>
      <c r="R63" s="53"/>
      <c r="S63" s="22"/>
    </row>
    <row r="64" spans="1:19" x14ac:dyDescent="0.25">
      <c r="A64" s="38"/>
      <c r="B64" s="2"/>
      <c r="C64" s="2"/>
      <c r="D64" s="2"/>
      <c r="E64" s="2"/>
      <c r="F64" s="5" t="s">
        <v>7</v>
      </c>
      <c r="G64" s="17" t="s">
        <v>104</v>
      </c>
      <c r="H64" s="19">
        <v>44595</v>
      </c>
      <c r="I64" s="33" t="s">
        <v>104</v>
      </c>
      <c r="J64" s="33" t="s">
        <v>104</v>
      </c>
      <c r="K64" s="33" t="s">
        <v>104</v>
      </c>
      <c r="L64" s="41"/>
      <c r="M64" s="41"/>
      <c r="N64" s="41"/>
      <c r="O64" s="41"/>
      <c r="P64" s="41"/>
      <c r="Q64" s="51"/>
      <c r="R64" s="53"/>
      <c r="S64" s="22"/>
    </row>
    <row r="65" spans="1:19" x14ac:dyDescent="0.25">
      <c r="A65" s="39">
        <v>14</v>
      </c>
      <c r="B65" s="2" t="s">
        <v>97</v>
      </c>
      <c r="C65" s="2" t="s">
        <v>98</v>
      </c>
      <c r="D65" s="2" t="s">
        <v>100</v>
      </c>
      <c r="E65" s="2" t="s">
        <v>103</v>
      </c>
      <c r="F65" s="5" t="s">
        <v>8</v>
      </c>
      <c r="G65" s="17" t="s">
        <v>104</v>
      </c>
      <c r="H65" s="36">
        <v>22883</v>
      </c>
      <c r="I65" s="33" t="s">
        <v>104</v>
      </c>
      <c r="J65" s="33" t="s">
        <v>104</v>
      </c>
      <c r="K65" s="33" t="s">
        <v>104</v>
      </c>
      <c r="L65" s="41"/>
      <c r="M65" s="41"/>
      <c r="N65" s="41"/>
      <c r="O65" s="41"/>
      <c r="P65" s="41"/>
      <c r="Q65" s="51"/>
      <c r="R65" s="53"/>
      <c r="S65" s="22"/>
    </row>
    <row r="66" spans="1:19" x14ac:dyDescent="0.25">
      <c r="A66" s="38"/>
      <c r="B66" s="2"/>
      <c r="C66" s="2"/>
      <c r="D66" s="2"/>
      <c r="E66" s="2"/>
      <c r="F66" s="5" t="s">
        <v>24</v>
      </c>
      <c r="G66" s="17" t="s">
        <v>104</v>
      </c>
      <c r="H66" s="35">
        <v>850</v>
      </c>
      <c r="I66" s="33" t="s">
        <v>104</v>
      </c>
      <c r="J66" s="33" t="s">
        <v>104</v>
      </c>
      <c r="K66" s="33" t="s">
        <v>104</v>
      </c>
      <c r="L66" s="42"/>
      <c r="M66" s="42"/>
      <c r="N66" s="42"/>
      <c r="O66" s="42"/>
      <c r="P66" s="42"/>
      <c r="Q66" s="34"/>
      <c r="R66" s="56"/>
      <c r="S66" s="22">
        <f>SUM(G66:R66)</f>
        <v>850</v>
      </c>
    </row>
    <row r="67" spans="1:19" x14ac:dyDescent="0.25">
      <c r="A67" s="38"/>
      <c r="B67" s="2"/>
      <c r="C67" s="2"/>
      <c r="D67" s="2"/>
      <c r="E67" s="2"/>
      <c r="F67" s="5"/>
      <c r="G67" s="17"/>
      <c r="H67" s="35"/>
      <c r="I67" s="17"/>
      <c r="J67" s="33"/>
      <c r="K67" s="41"/>
      <c r="L67" s="41"/>
      <c r="M67" s="41"/>
      <c r="N67" s="41"/>
      <c r="O67" s="41"/>
      <c r="P67" s="41"/>
      <c r="Q67" s="51"/>
      <c r="R67" s="53"/>
      <c r="S67" s="22"/>
    </row>
    <row r="68" spans="1:19" x14ac:dyDescent="0.25">
      <c r="A68" s="38"/>
      <c r="B68" s="2"/>
      <c r="C68" s="2"/>
      <c r="D68" s="2"/>
      <c r="E68" s="2"/>
      <c r="F68" s="5" t="s">
        <v>7</v>
      </c>
      <c r="G68" s="17" t="s">
        <v>104</v>
      </c>
      <c r="H68" s="19">
        <v>44587</v>
      </c>
      <c r="I68" s="19">
        <v>44615</v>
      </c>
      <c r="J68" s="33" t="s">
        <v>104</v>
      </c>
      <c r="K68" s="33" t="s">
        <v>104</v>
      </c>
      <c r="L68" s="41"/>
      <c r="M68" s="41"/>
      <c r="N68" s="41"/>
      <c r="O68" s="41"/>
      <c r="P68" s="41"/>
      <c r="Q68" s="51"/>
      <c r="R68" s="53"/>
      <c r="S68" s="22"/>
    </row>
    <row r="69" spans="1:19" x14ac:dyDescent="0.25">
      <c r="A69" s="39">
        <v>15</v>
      </c>
      <c r="B69" s="2" t="s">
        <v>122</v>
      </c>
      <c r="C69" s="2" t="s">
        <v>123</v>
      </c>
      <c r="D69" s="2" t="s">
        <v>124</v>
      </c>
      <c r="E69" s="2" t="s">
        <v>121</v>
      </c>
      <c r="F69" s="5" t="s">
        <v>8</v>
      </c>
      <c r="G69" s="17" t="s">
        <v>104</v>
      </c>
      <c r="H69" s="36">
        <v>227</v>
      </c>
      <c r="I69" s="36">
        <v>229</v>
      </c>
      <c r="J69" s="33" t="s">
        <v>104</v>
      </c>
      <c r="K69" s="33" t="s">
        <v>104</v>
      </c>
      <c r="L69" s="41"/>
      <c r="M69" s="41"/>
      <c r="N69" s="41"/>
      <c r="O69" s="41"/>
      <c r="P69" s="41"/>
      <c r="Q69" s="51"/>
      <c r="R69" s="53"/>
      <c r="S69" s="22"/>
    </row>
    <row r="70" spans="1:19" x14ac:dyDescent="0.25">
      <c r="A70" s="38"/>
      <c r="B70" s="2"/>
      <c r="C70" s="2"/>
      <c r="D70" s="2"/>
      <c r="E70" s="2"/>
      <c r="F70" s="5" t="s">
        <v>24</v>
      </c>
      <c r="G70" s="17" t="s">
        <v>104</v>
      </c>
      <c r="H70" s="35">
        <f>150</f>
        <v>150</v>
      </c>
      <c r="I70" s="35">
        <v>450</v>
      </c>
      <c r="J70" s="33" t="s">
        <v>104</v>
      </c>
      <c r="K70" s="33" t="s">
        <v>104</v>
      </c>
      <c r="L70" s="42"/>
      <c r="M70" s="42"/>
      <c r="N70" s="42"/>
      <c r="O70" s="42"/>
      <c r="P70" s="42"/>
      <c r="Q70" s="34"/>
      <c r="R70" s="56"/>
      <c r="S70" s="22">
        <f>SUM(G70:R70)</f>
        <v>600</v>
      </c>
    </row>
    <row r="71" spans="1:19" x14ac:dyDescent="0.25">
      <c r="A71" s="38"/>
      <c r="B71" s="2"/>
      <c r="C71" s="2"/>
      <c r="D71" s="2"/>
      <c r="E71" s="2"/>
      <c r="F71" s="5"/>
      <c r="G71" s="17"/>
      <c r="H71" s="35"/>
      <c r="I71" s="17"/>
      <c r="J71" s="17"/>
      <c r="K71" s="41"/>
      <c r="L71" s="41"/>
      <c r="M71" s="41"/>
      <c r="N71" s="41"/>
      <c r="O71" s="41"/>
      <c r="P71" s="41"/>
      <c r="Q71" s="51"/>
      <c r="R71" s="53"/>
      <c r="S71" s="22"/>
    </row>
    <row r="72" spans="1:19" x14ac:dyDescent="0.25">
      <c r="A72" s="38"/>
      <c r="B72" s="2"/>
      <c r="C72" s="2"/>
      <c r="D72" s="2"/>
      <c r="E72" s="2"/>
      <c r="F72" s="31" t="s">
        <v>7</v>
      </c>
      <c r="G72" s="33" t="s">
        <v>104</v>
      </c>
      <c r="H72" s="19">
        <v>44593</v>
      </c>
      <c r="I72" s="33" t="s">
        <v>104</v>
      </c>
      <c r="J72" s="33" t="s">
        <v>104</v>
      </c>
      <c r="K72" s="33" t="s">
        <v>104</v>
      </c>
      <c r="L72" s="41"/>
      <c r="M72" s="41"/>
      <c r="N72" s="41"/>
      <c r="O72" s="41"/>
      <c r="P72" s="41"/>
      <c r="Q72" s="51"/>
      <c r="R72" s="53"/>
      <c r="S72" s="22"/>
    </row>
    <row r="73" spans="1:19" x14ac:dyDescent="0.25">
      <c r="A73" s="39">
        <v>16</v>
      </c>
      <c r="B73" s="2" t="s">
        <v>125</v>
      </c>
      <c r="C73" s="2" t="s">
        <v>126</v>
      </c>
      <c r="D73" s="2" t="s">
        <v>130</v>
      </c>
      <c r="E73" s="2" t="s">
        <v>143</v>
      </c>
      <c r="F73" s="31" t="s">
        <v>8</v>
      </c>
      <c r="G73" s="33" t="s">
        <v>104</v>
      </c>
      <c r="H73" s="36">
        <v>1448</v>
      </c>
      <c r="I73" s="33" t="s">
        <v>104</v>
      </c>
      <c r="J73" s="33" t="s">
        <v>104</v>
      </c>
      <c r="K73" s="33" t="s">
        <v>104</v>
      </c>
      <c r="L73" s="41"/>
      <c r="M73" s="41"/>
      <c r="N73" s="41"/>
      <c r="O73" s="41"/>
      <c r="P73" s="41"/>
      <c r="Q73" s="51"/>
      <c r="R73" s="53"/>
      <c r="S73" s="22"/>
    </row>
    <row r="74" spans="1:19" x14ac:dyDescent="0.25">
      <c r="A74" s="38"/>
      <c r="B74" s="2"/>
      <c r="C74" s="2"/>
      <c r="D74" s="2"/>
      <c r="E74" s="2"/>
      <c r="F74" s="31" t="s">
        <v>24</v>
      </c>
      <c r="G74" s="33" t="s">
        <v>104</v>
      </c>
      <c r="H74" s="35">
        <v>1000</v>
      </c>
      <c r="I74" s="33" t="s">
        <v>104</v>
      </c>
      <c r="J74" s="33" t="s">
        <v>104</v>
      </c>
      <c r="K74" s="33" t="s">
        <v>104</v>
      </c>
      <c r="L74" s="42"/>
      <c r="M74" s="42"/>
      <c r="N74" s="42"/>
      <c r="O74" s="42"/>
      <c r="P74" s="42"/>
      <c r="Q74" s="34"/>
      <c r="R74" s="56"/>
      <c r="S74" s="22">
        <f>SUM(G74:R74)</f>
        <v>1000</v>
      </c>
    </row>
    <row r="75" spans="1:19" x14ac:dyDescent="0.25">
      <c r="A75" s="38"/>
      <c r="B75" s="2"/>
      <c r="C75" s="2"/>
      <c r="D75" s="2"/>
      <c r="E75" s="2"/>
      <c r="F75" s="31"/>
      <c r="G75" s="33"/>
      <c r="H75" s="35"/>
      <c r="I75" s="17"/>
      <c r="J75" s="17"/>
      <c r="K75" s="41"/>
      <c r="L75" s="41"/>
      <c r="M75" s="41"/>
      <c r="N75" s="41"/>
      <c r="O75" s="41"/>
      <c r="P75" s="41"/>
      <c r="Q75" s="51"/>
      <c r="R75" s="53"/>
      <c r="S75" s="22"/>
    </row>
    <row r="76" spans="1:19" x14ac:dyDescent="0.25">
      <c r="A76" s="38"/>
      <c r="B76" s="2"/>
      <c r="C76" s="2"/>
      <c r="D76" s="2"/>
      <c r="E76" s="2"/>
      <c r="F76" s="31" t="s">
        <v>7</v>
      </c>
      <c r="G76" s="33" t="s">
        <v>104</v>
      </c>
      <c r="H76" s="19">
        <v>44595</v>
      </c>
      <c r="I76" s="19">
        <v>44620</v>
      </c>
      <c r="J76" s="19">
        <v>44652</v>
      </c>
      <c r="K76" s="33" t="s">
        <v>104</v>
      </c>
      <c r="L76" s="41"/>
      <c r="M76" s="41"/>
      <c r="N76" s="41"/>
      <c r="O76" s="41"/>
      <c r="P76" s="41"/>
      <c r="Q76" s="51"/>
      <c r="R76" s="53"/>
      <c r="S76" s="22"/>
    </row>
    <row r="77" spans="1:19" x14ac:dyDescent="0.25">
      <c r="A77" s="39">
        <v>17</v>
      </c>
      <c r="B77" s="2" t="s">
        <v>127</v>
      </c>
      <c r="C77" s="2" t="s">
        <v>128</v>
      </c>
      <c r="D77" s="2" t="s">
        <v>129</v>
      </c>
      <c r="E77" s="2" t="s">
        <v>75</v>
      </c>
      <c r="F77" s="31" t="s">
        <v>8</v>
      </c>
      <c r="G77" s="33" t="s">
        <v>104</v>
      </c>
      <c r="H77" s="36">
        <v>78</v>
      </c>
      <c r="I77" s="36">
        <v>88</v>
      </c>
      <c r="J77" s="36">
        <v>94</v>
      </c>
      <c r="K77" s="33" t="s">
        <v>104</v>
      </c>
      <c r="L77" s="41"/>
      <c r="M77" s="41"/>
      <c r="N77" s="41"/>
      <c r="O77" s="41"/>
      <c r="P77" s="41"/>
      <c r="Q77" s="51"/>
      <c r="R77" s="53"/>
      <c r="S77" s="22"/>
    </row>
    <row r="78" spans="1:19" x14ac:dyDescent="0.25">
      <c r="A78" s="38"/>
      <c r="B78" s="2"/>
      <c r="C78" s="2"/>
      <c r="D78" s="2"/>
      <c r="E78" s="2"/>
      <c r="F78" s="31" t="s">
        <v>24</v>
      </c>
      <c r="G78" s="33" t="s">
        <v>104</v>
      </c>
      <c r="H78" s="35">
        <v>250</v>
      </c>
      <c r="I78" s="32">
        <v>250</v>
      </c>
      <c r="J78" s="35">
        <v>250</v>
      </c>
      <c r="K78" s="33" t="s">
        <v>104</v>
      </c>
      <c r="L78" s="42"/>
      <c r="M78" s="42"/>
      <c r="N78" s="42"/>
      <c r="O78" s="42"/>
      <c r="P78" s="42"/>
      <c r="Q78" s="34"/>
      <c r="R78" s="56"/>
      <c r="S78" s="22">
        <f>SUM(G78:R78)</f>
        <v>750</v>
      </c>
    </row>
    <row r="79" spans="1:19" x14ac:dyDescent="0.25">
      <c r="A79" s="38"/>
      <c r="B79" s="2"/>
      <c r="C79" s="2"/>
      <c r="D79" s="2"/>
      <c r="E79" s="2"/>
      <c r="F79" s="31"/>
      <c r="G79" s="33"/>
      <c r="H79" s="35"/>
      <c r="I79" s="32"/>
      <c r="J79" s="35"/>
      <c r="K79" s="42"/>
      <c r="L79" s="42"/>
      <c r="M79" s="42"/>
      <c r="N79" s="42"/>
      <c r="O79" s="42"/>
      <c r="P79" s="42"/>
      <c r="Q79" s="34"/>
      <c r="R79" s="56"/>
      <c r="S79" s="22"/>
    </row>
    <row r="80" spans="1:19" x14ac:dyDescent="0.25">
      <c r="A80" s="38"/>
      <c r="B80" s="2"/>
      <c r="C80" s="2"/>
      <c r="D80" s="2"/>
      <c r="E80" s="2"/>
      <c r="F80" s="31" t="s">
        <v>7</v>
      </c>
      <c r="G80" s="33" t="s">
        <v>104</v>
      </c>
      <c r="H80" s="33" t="s">
        <v>104</v>
      </c>
      <c r="I80" s="33" t="s">
        <v>104</v>
      </c>
      <c r="J80" s="33" t="s">
        <v>104</v>
      </c>
      <c r="K80" s="19">
        <v>44691</v>
      </c>
      <c r="L80" s="42"/>
      <c r="M80" s="42"/>
      <c r="N80" s="42"/>
      <c r="O80" s="42"/>
      <c r="P80" s="42"/>
      <c r="Q80" s="34"/>
      <c r="R80" s="56"/>
      <c r="S80" s="22"/>
    </row>
    <row r="81" spans="1:19" x14ac:dyDescent="0.25">
      <c r="A81" s="39">
        <v>18</v>
      </c>
      <c r="B81" s="2" t="s">
        <v>198</v>
      </c>
      <c r="C81" s="2" t="s">
        <v>199</v>
      </c>
      <c r="D81" s="2" t="s">
        <v>200</v>
      </c>
      <c r="E81" s="2" t="s">
        <v>201</v>
      </c>
      <c r="F81" s="31" t="s">
        <v>8</v>
      </c>
      <c r="G81" s="33" t="s">
        <v>104</v>
      </c>
      <c r="H81" s="33" t="s">
        <v>104</v>
      </c>
      <c r="I81" s="33" t="s">
        <v>104</v>
      </c>
      <c r="J81" s="33" t="s">
        <v>104</v>
      </c>
      <c r="K81" s="36">
        <v>11313</v>
      </c>
      <c r="L81" s="42"/>
      <c r="M81" s="42"/>
      <c r="N81" s="42"/>
      <c r="O81" s="42"/>
      <c r="P81" s="42"/>
      <c r="Q81" s="34"/>
      <c r="R81" s="56"/>
      <c r="S81" s="22"/>
    </row>
    <row r="82" spans="1:19" x14ac:dyDescent="0.25">
      <c r="A82" s="38"/>
      <c r="B82" s="2"/>
      <c r="C82" s="2"/>
      <c r="D82" s="2"/>
      <c r="E82" s="2"/>
      <c r="F82" s="31" t="s">
        <v>24</v>
      </c>
      <c r="G82" s="33" t="s">
        <v>104</v>
      </c>
      <c r="H82" s="33" t="s">
        <v>104</v>
      </c>
      <c r="I82" s="33" t="s">
        <v>104</v>
      </c>
      <c r="J82" s="33" t="s">
        <v>104</v>
      </c>
      <c r="K82" s="35">
        <v>250</v>
      </c>
      <c r="L82" s="41"/>
      <c r="M82" s="41"/>
      <c r="N82" s="41"/>
      <c r="O82" s="41"/>
      <c r="P82" s="41"/>
      <c r="Q82" s="51"/>
      <c r="R82" s="53"/>
      <c r="S82" s="22">
        <f>SUM(G82:R82)</f>
        <v>250</v>
      </c>
    </row>
    <row r="83" spans="1:19" x14ac:dyDescent="0.25">
      <c r="A83" s="38"/>
      <c r="B83" s="2"/>
      <c r="C83" s="2"/>
      <c r="D83" s="2"/>
      <c r="E83" s="2"/>
      <c r="F83" s="31"/>
      <c r="G83" s="33"/>
      <c r="H83" s="33"/>
      <c r="I83" s="33"/>
      <c r="J83" s="33"/>
      <c r="K83" s="35"/>
      <c r="L83" s="41"/>
      <c r="M83" s="41"/>
      <c r="N83" s="41"/>
      <c r="O83" s="41"/>
      <c r="P83" s="41"/>
      <c r="Q83" s="51"/>
      <c r="R83" s="53"/>
      <c r="S83" s="22"/>
    </row>
    <row r="84" spans="1:19" x14ac:dyDescent="0.25">
      <c r="A84" s="38"/>
      <c r="B84" s="2"/>
      <c r="C84" s="2"/>
      <c r="D84" s="2"/>
      <c r="E84" s="2"/>
      <c r="F84" s="31" t="s">
        <v>7</v>
      </c>
      <c r="G84" s="33" t="s">
        <v>104</v>
      </c>
      <c r="H84" s="33" t="s">
        <v>104</v>
      </c>
      <c r="I84" s="33" t="s">
        <v>104</v>
      </c>
      <c r="J84" s="33" t="s">
        <v>104</v>
      </c>
      <c r="K84" s="19">
        <v>44683</v>
      </c>
      <c r="L84" s="41"/>
      <c r="M84" s="41"/>
      <c r="N84" s="41"/>
      <c r="O84" s="41"/>
      <c r="P84" s="41"/>
      <c r="Q84" s="51"/>
      <c r="R84" s="53"/>
      <c r="S84" s="22"/>
    </row>
    <row r="85" spans="1:19" x14ac:dyDescent="0.25">
      <c r="A85" s="39">
        <v>19</v>
      </c>
      <c r="B85" s="2" t="s">
        <v>202</v>
      </c>
      <c r="C85" s="2" t="s">
        <v>166</v>
      </c>
      <c r="D85" s="2" t="s">
        <v>167</v>
      </c>
      <c r="E85" s="2" t="s">
        <v>203</v>
      </c>
      <c r="F85" s="31" t="s">
        <v>8</v>
      </c>
      <c r="G85" s="33" t="s">
        <v>104</v>
      </c>
      <c r="H85" s="33" t="s">
        <v>104</v>
      </c>
      <c r="I85" s="33" t="s">
        <v>104</v>
      </c>
      <c r="J85" s="33" t="s">
        <v>104</v>
      </c>
      <c r="K85" s="36">
        <v>6901</v>
      </c>
      <c r="L85" s="41"/>
      <c r="M85" s="41"/>
      <c r="N85" s="41"/>
      <c r="O85" s="41"/>
      <c r="P85" s="41"/>
      <c r="Q85" s="51"/>
      <c r="R85" s="53"/>
      <c r="S85" s="22"/>
    </row>
    <row r="86" spans="1:19" x14ac:dyDescent="0.25">
      <c r="A86" s="38"/>
      <c r="B86" s="2"/>
      <c r="C86" s="2"/>
      <c r="D86" s="2"/>
      <c r="E86" s="2"/>
      <c r="F86" s="31" t="s">
        <v>24</v>
      </c>
      <c r="G86" s="33" t="s">
        <v>104</v>
      </c>
      <c r="H86" s="33" t="s">
        <v>104</v>
      </c>
      <c r="I86" s="33" t="s">
        <v>104</v>
      </c>
      <c r="J86" s="33" t="s">
        <v>104</v>
      </c>
      <c r="K86" s="35">
        <v>278.27</v>
      </c>
      <c r="L86" s="41"/>
      <c r="M86" s="41"/>
      <c r="N86" s="41"/>
      <c r="O86" s="41"/>
      <c r="P86" s="41"/>
      <c r="Q86" s="51"/>
      <c r="R86" s="53"/>
      <c r="S86" s="22">
        <f>SUM(G86:R86)</f>
        <v>278.27</v>
      </c>
    </row>
    <row r="87" spans="1:19" x14ac:dyDescent="0.25">
      <c r="A87" s="38"/>
      <c r="B87" s="2"/>
      <c r="C87" s="2"/>
      <c r="D87" s="2"/>
      <c r="E87" s="2"/>
      <c r="F87" s="31"/>
      <c r="G87" s="33"/>
      <c r="H87" s="33"/>
      <c r="I87" s="33"/>
      <c r="J87" s="33"/>
      <c r="K87" s="35"/>
      <c r="L87" s="41"/>
      <c r="M87" s="41"/>
      <c r="N87" s="41"/>
      <c r="O87" s="41"/>
      <c r="P87" s="41"/>
      <c r="Q87" s="51"/>
      <c r="R87" s="53"/>
      <c r="S87" s="22"/>
    </row>
    <row r="88" spans="1:19" x14ac:dyDescent="0.25">
      <c r="A88" s="38"/>
      <c r="B88" s="1"/>
      <c r="C88" s="1"/>
      <c r="D88" s="1"/>
      <c r="E88" s="1"/>
      <c r="F88" s="5"/>
      <c r="G88" s="33"/>
      <c r="H88" s="33"/>
      <c r="I88" s="33"/>
      <c r="J88" s="1"/>
      <c r="K88" s="53"/>
      <c r="L88" s="53"/>
      <c r="M88" s="53"/>
      <c r="N88" s="53"/>
      <c r="O88" s="53"/>
      <c r="P88" s="53"/>
      <c r="Q88" s="53"/>
      <c r="R88" s="53"/>
      <c r="S88" s="27">
        <f>SUM(S8:S87)</f>
        <v>66203.05</v>
      </c>
    </row>
  </sheetData>
  <mergeCells count="6">
    <mergeCell ref="G6:R6"/>
    <mergeCell ref="A2:S2"/>
    <mergeCell ref="A3:S3"/>
    <mergeCell ref="A5:S5"/>
    <mergeCell ref="A1:S1"/>
    <mergeCell ref="A4:S4"/>
  </mergeCells>
  <conditionalFormatting sqref="A8:F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F11 A15:F15 A12:A14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:F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scale="3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/>
  </sheetViews>
  <sheetFormatPr defaultRowHeight="15" x14ac:dyDescent="0.25"/>
  <cols>
    <col min="1" max="1" width="9" customWidth="1"/>
    <col min="2" max="2" width="9.42578125" customWidth="1"/>
    <col min="3" max="3" width="13.28515625" customWidth="1"/>
    <col min="4" max="4" width="15" customWidth="1"/>
    <col min="5" max="5" width="3.85546875" customWidth="1"/>
    <col min="8" max="8" width="11.140625" customWidth="1"/>
    <col min="9" max="9" width="15" customWidth="1"/>
  </cols>
  <sheetData>
    <row r="1" spans="1:9" x14ac:dyDescent="0.25">
      <c r="A1" s="1" t="s">
        <v>26</v>
      </c>
      <c r="B1" s="1" t="s">
        <v>27</v>
      </c>
      <c r="C1" s="1" t="s">
        <v>28</v>
      </c>
      <c r="D1" s="1" t="s">
        <v>29</v>
      </c>
      <c r="F1" s="1" t="s">
        <v>26</v>
      </c>
      <c r="G1" s="1" t="s">
        <v>27</v>
      </c>
      <c r="H1" s="1" t="s">
        <v>28</v>
      </c>
      <c r="I1" s="1" t="s">
        <v>29</v>
      </c>
    </row>
    <row r="2" spans="1:9" x14ac:dyDescent="0.25">
      <c r="A2" s="1">
        <v>1</v>
      </c>
      <c r="B2" s="1"/>
      <c r="C2" s="1"/>
      <c r="D2" s="1"/>
      <c r="F2" s="1">
        <v>1</v>
      </c>
      <c r="G2" s="1"/>
      <c r="H2" s="1"/>
      <c r="I2" s="1"/>
    </row>
    <row r="3" spans="1:9" x14ac:dyDescent="0.25">
      <c r="A3" s="1">
        <v>2</v>
      </c>
      <c r="B3" s="1"/>
      <c r="C3" s="1"/>
      <c r="D3" s="1"/>
      <c r="F3" s="1">
        <v>2</v>
      </c>
      <c r="G3" s="1"/>
      <c r="H3" s="1"/>
      <c r="I3" s="1"/>
    </row>
    <row r="4" spans="1:9" x14ac:dyDescent="0.25">
      <c r="A4" s="1">
        <v>3</v>
      </c>
      <c r="B4" s="1"/>
      <c r="C4" s="1"/>
      <c r="D4" s="1"/>
      <c r="F4" s="1">
        <v>3</v>
      </c>
      <c r="G4" s="1"/>
      <c r="H4" s="1"/>
      <c r="I4" s="1"/>
    </row>
    <row r="5" spans="1:9" x14ac:dyDescent="0.25">
      <c r="A5" s="1">
        <v>4</v>
      </c>
      <c r="B5" s="1"/>
      <c r="C5" s="1"/>
      <c r="D5" s="1"/>
      <c r="F5" s="1">
        <v>4</v>
      </c>
      <c r="G5" s="1"/>
      <c r="H5" s="1"/>
      <c r="I5" s="1"/>
    </row>
    <row r="6" spans="1:9" x14ac:dyDescent="0.25">
      <c r="A6" s="1">
        <v>5</v>
      </c>
      <c r="B6" s="1"/>
      <c r="C6" s="1"/>
      <c r="D6" s="1"/>
      <c r="F6" s="1">
        <v>5</v>
      </c>
      <c r="G6" s="1"/>
      <c r="H6" s="1"/>
      <c r="I6" s="1"/>
    </row>
    <row r="7" spans="1:9" x14ac:dyDescent="0.25">
      <c r="A7" s="1">
        <v>6</v>
      </c>
      <c r="B7" s="1"/>
      <c r="C7" s="1"/>
      <c r="D7" s="1"/>
      <c r="F7" s="1">
        <v>6</v>
      </c>
      <c r="G7" s="1"/>
      <c r="H7" s="1"/>
      <c r="I7" s="1"/>
    </row>
    <row r="8" spans="1:9" x14ac:dyDescent="0.25">
      <c r="A8" s="1">
        <v>7</v>
      </c>
      <c r="B8" s="1"/>
      <c r="C8" s="1"/>
      <c r="D8" s="1"/>
      <c r="F8" s="1">
        <v>7</v>
      </c>
      <c r="G8" s="1"/>
      <c r="H8" s="1"/>
      <c r="I8" s="1"/>
    </row>
    <row r="9" spans="1:9" x14ac:dyDescent="0.25">
      <c r="A9" s="1">
        <v>8</v>
      </c>
      <c r="B9" s="1"/>
      <c r="C9" s="1"/>
      <c r="D9" s="1"/>
      <c r="F9" s="1">
        <v>8</v>
      </c>
      <c r="G9" s="1"/>
      <c r="H9" s="1"/>
      <c r="I9" s="1"/>
    </row>
    <row r="10" spans="1:9" x14ac:dyDescent="0.25">
      <c r="A10" s="1">
        <v>9</v>
      </c>
      <c r="B10" s="1"/>
      <c r="C10" s="1"/>
      <c r="D10" s="1"/>
      <c r="F10" s="1">
        <v>9</v>
      </c>
      <c r="G10" s="1"/>
      <c r="H10" s="1"/>
      <c r="I10" s="1"/>
    </row>
    <row r="11" spans="1:9" x14ac:dyDescent="0.25">
      <c r="A11" s="1">
        <v>10</v>
      </c>
      <c r="B11" s="1"/>
      <c r="C11" s="1"/>
      <c r="D11" s="1"/>
      <c r="F11" s="1">
        <v>10</v>
      </c>
      <c r="G11" s="1"/>
      <c r="H11" s="1"/>
      <c r="I11" s="1"/>
    </row>
    <row r="12" spans="1:9" x14ac:dyDescent="0.25">
      <c r="A12" s="1">
        <v>11</v>
      </c>
      <c r="B12" s="1"/>
      <c r="C12" s="1"/>
      <c r="D12" s="1"/>
      <c r="F12" s="1">
        <v>11</v>
      </c>
      <c r="G12" s="1"/>
      <c r="H12" s="1"/>
      <c r="I12" s="1"/>
    </row>
    <row r="13" spans="1:9" x14ac:dyDescent="0.25">
      <c r="A13" s="1">
        <v>12</v>
      </c>
      <c r="B13" s="1"/>
      <c r="C13" s="1"/>
      <c r="D13" s="1"/>
      <c r="F13" s="1">
        <v>12</v>
      </c>
      <c r="G13" s="1"/>
      <c r="H13" s="1"/>
      <c r="I13" s="1"/>
    </row>
    <row r="14" spans="1:9" x14ac:dyDescent="0.25">
      <c r="A14" s="1">
        <v>12</v>
      </c>
      <c r="B14" s="1"/>
      <c r="C14" s="1"/>
      <c r="D14" s="1"/>
      <c r="F14" s="1">
        <v>12</v>
      </c>
      <c r="G14" s="1"/>
      <c r="H14" s="1"/>
      <c r="I14" s="1"/>
    </row>
    <row r="15" spans="1:9" x14ac:dyDescent="0.25">
      <c r="A15" s="1"/>
      <c r="B15" s="1"/>
      <c r="C15" s="1"/>
      <c r="D15" s="1"/>
      <c r="F15" s="1"/>
      <c r="G15" s="1"/>
      <c r="H15" s="1"/>
      <c r="I15" s="1"/>
    </row>
    <row r="17" spans="1:9" x14ac:dyDescent="0.25">
      <c r="A17" s="1" t="s">
        <v>26</v>
      </c>
      <c r="B17" s="1" t="s">
        <v>27</v>
      </c>
      <c r="C17" s="1" t="s">
        <v>28</v>
      </c>
      <c r="D17" s="1" t="s">
        <v>29</v>
      </c>
      <c r="F17" s="1" t="s">
        <v>26</v>
      </c>
      <c r="G17" s="1" t="s">
        <v>27</v>
      </c>
      <c r="H17" s="1" t="s">
        <v>28</v>
      </c>
      <c r="I17" s="1" t="s">
        <v>29</v>
      </c>
    </row>
    <row r="18" spans="1:9" x14ac:dyDescent="0.25">
      <c r="A18" s="1">
        <v>1</v>
      </c>
      <c r="B18" s="1"/>
      <c r="C18" s="1"/>
      <c r="D18" s="1"/>
      <c r="F18" s="1">
        <v>1</v>
      </c>
      <c r="G18" s="1"/>
      <c r="H18" s="1"/>
      <c r="I18" s="1"/>
    </row>
    <row r="19" spans="1:9" x14ac:dyDescent="0.25">
      <c r="A19" s="1">
        <v>2</v>
      </c>
      <c r="B19" s="1"/>
      <c r="C19" s="1"/>
      <c r="D19" s="1"/>
      <c r="F19" s="1">
        <v>2</v>
      </c>
      <c r="G19" s="1"/>
      <c r="H19" s="1"/>
      <c r="I19" s="1"/>
    </row>
    <row r="20" spans="1:9" x14ac:dyDescent="0.25">
      <c r="A20" s="1">
        <v>3</v>
      </c>
      <c r="B20" s="1"/>
      <c r="C20" s="1"/>
      <c r="D20" s="1"/>
      <c r="F20" s="1">
        <v>3</v>
      </c>
      <c r="G20" s="1"/>
      <c r="H20" s="1"/>
      <c r="I20" s="1"/>
    </row>
    <row r="21" spans="1:9" x14ac:dyDescent="0.25">
      <c r="A21" s="1">
        <v>4</v>
      </c>
      <c r="B21" s="1"/>
      <c r="C21" s="1"/>
      <c r="D21" s="1"/>
      <c r="F21" s="1">
        <v>4</v>
      </c>
      <c r="G21" s="1"/>
      <c r="H21" s="1"/>
      <c r="I21" s="1"/>
    </row>
    <row r="22" spans="1:9" x14ac:dyDescent="0.25">
      <c r="A22" s="1">
        <v>5</v>
      </c>
      <c r="B22" s="1"/>
      <c r="C22" s="1"/>
      <c r="D22" s="1"/>
      <c r="F22" s="1">
        <v>5</v>
      </c>
      <c r="G22" s="1"/>
      <c r="H22" s="1"/>
      <c r="I22" s="1"/>
    </row>
    <row r="23" spans="1:9" x14ac:dyDescent="0.25">
      <c r="A23" s="1">
        <v>6</v>
      </c>
      <c r="B23" s="1"/>
      <c r="C23" s="1"/>
      <c r="D23" s="1"/>
      <c r="F23" s="1">
        <v>6</v>
      </c>
      <c r="G23" s="1"/>
      <c r="H23" s="1"/>
      <c r="I23" s="1"/>
    </row>
    <row r="24" spans="1:9" x14ac:dyDescent="0.25">
      <c r="A24" s="1">
        <v>7</v>
      </c>
      <c r="B24" s="1"/>
      <c r="C24" s="1"/>
      <c r="D24" s="1"/>
      <c r="F24" s="1">
        <v>7</v>
      </c>
      <c r="G24" s="1"/>
      <c r="H24" s="1"/>
      <c r="I24" s="1"/>
    </row>
    <row r="25" spans="1:9" x14ac:dyDescent="0.25">
      <c r="A25" s="1">
        <v>8</v>
      </c>
      <c r="B25" s="1"/>
      <c r="C25" s="1"/>
      <c r="D25" s="1"/>
      <c r="F25" s="1">
        <v>8</v>
      </c>
      <c r="G25" s="1"/>
      <c r="H25" s="1"/>
      <c r="I25" s="1"/>
    </row>
    <row r="26" spans="1:9" x14ac:dyDescent="0.25">
      <c r="A26" s="1">
        <v>9</v>
      </c>
      <c r="B26" s="1"/>
      <c r="C26" s="1"/>
      <c r="D26" s="1"/>
      <c r="F26" s="1">
        <v>9</v>
      </c>
      <c r="G26" s="1"/>
      <c r="H26" s="1"/>
      <c r="I26" s="1"/>
    </row>
    <row r="27" spans="1:9" x14ac:dyDescent="0.25">
      <c r="A27" s="1">
        <v>10</v>
      </c>
      <c r="B27" s="1"/>
      <c r="C27" s="1"/>
      <c r="D27" s="1"/>
      <c r="F27" s="1">
        <v>10</v>
      </c>
      <c r="G27" s="1"/>
      <c r="H27" s="1"/>
      <c r="I27" s="1"/>
    </row>
    <row r="28" spans="1:9" x14ac:dyDescent="0.25">
      <c r="A28" s="1">
        <v>11</v>
      </c>
      <c r="B28" s="1"/>
      <c r="C28" s="1"/>
      <c r="D28" s="1"/>
      <c r="F28" s="1">
        <v>11</v>
      </c>
      <c r="G28" s="1"/>
      <c r="H28" s="1"/>
      <c r="I28" s="1"/>
    </row>
    <row r="29" spans="1:9" x14ac:dyDescent="0.25">
      <c r="A29" s="1">
        <v>12</v>
      </c>
      <c r="B29" s="1"/>
      <c r="C29" s="1"/>
      <c r="D29" s="1"/>
      <c r="F29" s="1">
        <v>12</v>
      </c>
      <c r="G29" s="1"/>
      <c r="H29" s="1"/>
      <c r="I29" s="1"/>
    </row>
    <row r="30" spans="1:9" x14ac:dyDescent="0.25">
      <c r="A30" s="1">
        <v>12</v>
      </c>
      <c r="B30" s="1"/>
      <c r="C30" s="1"/>
      <c r="D30" s="1"/>
      <c r="F30" s="1">
        <v>12</v>
      </c>
      <c r="G30" s="1"/>
      <c r="H30" s="1"/>
      <c r="I30" s="1"/>
    </row>
    <row r="31" spans="1:9" x14ac:dyDescent="0.25">
      <c r="A31" s="1"/>
      <c r="B31" s="1"/>
      <c r="C31" s="1"/>
      <c r="D31" s="1"/>
      <c r="F31" s="1"/>
      <c r="G31" s="1"/>
      <c r="H31" s="1"/>
      <c r="I31" s="1"/>
    </row>
  </sheetData>
  <pageMargins left="0.511811024" right="0.511811024" top="0.78740157499999996" bottom="0.78740157499999996" header="0.31496062000000002" footer="0.31496062000000002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MM Prest Serv 2022</vt:lpstr>
      <vt:lpstr>NV Prest Serv 2022</vt:lpstr>
      <vt:lpstr>ME Prest Serv 2022</vt:lpstr>
      <vt:lpstr>FA Prest Serv 2022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Assistente Financeiro</cp:lastModifiedBy>
  <cp:lastPrinted>2020-05-27T13:45:00Z</cp:lastPrinted>
  <dcterms:created xsi:type="dcterms:W3CDTF">2020-04-30T13:41:28Z</dcterms:created>
  <dcterms:modified xsi:type="dcterms:W3CDTF">2022-05-31T18:50:08Z</dcterms:modified>
</cp:coreProperties>
</file>